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5" activeTab="18"/>
  </bookViews>
  <sheets>
    <sheet name="К" sheetId="1" r:id="rId1"/>
    <sheet name="Справка" sheetId="2" r:id="rId2"/>
    <sheet name="Район" sheetId="3" r:id="rId3"/>
    <sheet name="Ал" sheetId="4" r:id="rId4"/>
    <sheet name="Б.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р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к" sheetId="17" r:id="rId17"/>
    <sheet name="Яраб" sheetId="18" r:id="rId18"/>
    <sheet name="Ярос" sheetId="19" r:id="rId19"/>
  </sheets>
  <externalReferences>
    <externalReference r:id="rId22"/>
  </externalReferences>
  <definedNames>
    <definedName name="_xlnm.Print_Area" localSheetId="3">'Ал'!$A$1:$F$107</definedName>
    <definedName name="_xlnm.Print_Area" localSheetId="2">'Район'!$A$1:$F$117</definedName>
    <definedName name="_xlnm.Print_Area" localSheetId="1">'Справка'!$A$1:$EB$30</definedName>
  </definedNames>
  <calcPr fullCalcOnLoad="1"/>
</workbook>
</file>

<file path=xl/sharedStrings.xml><?xml version="1.0" encoding="utf-8"?>
<sst xmlns="http://schemas.openxmlformats.org/spreadsheetml/2006/main" count="2898" uniqueCount="327">
  <si>
    <t>Коды бюджетной классификации РФ</t>
  </si>
  <si>
    <t>Наименование доходов</t>
  </si>
  <si>
    <t>назначено на 2011 г.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</si>
  <si>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</si>
  <si>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</si>
  <si>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</si>
  <si>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</si>
  <si>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</si>
  <si>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</si>
  <si>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с/х предприятий</t>
  </si>
  <si>
    <t>НАЛОГ НА ИМУЩЕСТВО</t>
  </si>
  <si>
    <t>Земельный налог</t>
  </si>
  <si>
    <t>Налог на имущество физ. лиц</t>
  </si>
  <si>
    <t>НАЛОГИ, СБОРЫ И РЕГУЛЯРНЫЕ ПЛАТЕЖИ ЗА ПОЛЬЗОВАНИЕ ПРИРОДНЫМИ РЕСУРСАМИ</t>
  </si>
  <si>
    <t xml:space="preserve">    Налог на добычу общераспрос.полез.ископ.</t>
  </si>
  <si>
    <t>ПРОЧИЕ НАЛОГИ, СБОРЫ И ПОШЛИНЫ</t>
  </si>
  <si>
    <t xml:space="preserve">   Государственная пошлина по делам, рассм. в судах </t>
  </si>
  <si>
    <t xml:space="preserve">Государственная пошлина за совершение нотариальных действий </t>
  </si>
  <si>
    <t xml:space="preserve">Государственная пошлина за государственную регистрацию </t>
  </si>
  <si>
    <t>Задолженность и перерасчет по отмененным налогам</t>
  </si>
  <si>
    <t>НЕНАЛОГОВЫЕ ДОХОДЫ</t>
  </si>
  <si>
    <t xml:space="preserve">   Арендная плата за землю</t>
  </si>
  <si>
    <t xml:space="preserve">   Доходы от сдачи в аренду имущ.наход.</t>
  </si>
  <si>
    <t xml:space="preserve">   Доходы от муниципальных унитарных предприятий</t>
  </si>
  <si>
    <t xml:space="preserve">   Плата за негативные воздействия на окружающую среду</t>
  </si>
  <si>
    <t xml:space="preserve">  Доходы от продажи земли</t>
  </si>
  <si>
    <t xml:space="preserve">   Штрафные санкции, возмещение ущерба, в т.ч.:</t>
  </si>
  <si>
    <t xml:space="preserve">   Ден.взыс. за наруш. закон. о налогах и сборах</t>
  </si>
  <si>
    <t xml:space="preserve">   Д.в. за административные правонарушения</t>
  </si>
  <si>
    <t xml:space="preserve">   Д. в. за наруш. закон. о применении контрольно-кассовой техники</t>
  </si>
  <si>
    <t>Д.в. за административные правонарушения в области оборота спиротосодержащей продукции</t>
  </si>
  <si>
    <t xml:space="preserve">   Д. в. за наруш. закон. о недрах</t>
  </si>
  <si>
    <t xml:space="preserve">   Д. в. за наруш. ФЗ "О пожарной безопасности"</t>
  </si>
  <si>
    <t xml:space="preserve">   Д. в. за наруш. Зак.в области сан.эпидем.благоп.</t>
  </si>
  <si>
    <t>Прочие доходы от оказ плат услуг получателям средств бюджетов поселений и комп затрат бюдж поселений</t>
  </si>
  <si>
    <t xml:space="preserve">   Прочие поступления от денежных взысканий и иных сумм от возмещение ущерба</t>
  </si>
  <si>
    <t xml:space="preserve">   Прочие неналоговые доходы</t>
  </si>
  <si>
    <t>Возврат остатков субсидий и субвенций</t>
  </si>
  <si>
    <t>ИТОГО СОБСТВЕННЫХ ДОХОДОВ</t>
  </si>
  <si>
    <t>БЕЗВОЗДМЕЗДНЫЕ ПЕРЕЧИСЛЕНИЯ</t>
  </si>
  <si>
    <t>Дотации</t>
  </si>
  <si>
    <t>Сбалансированность</t>
  </si>
  <si>
    <t>Субсидии</t>
  </si>
  <si>
    <t>Субвенции</t>
  </si>
  <si>
    <t>Иные межбюджетные трансферты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</si>
  <si>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</si>
  <si>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</si>
  <si>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</si>
  <si>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</si>
  <si>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</si>
  <si>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</si>
  <si>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0104</t>
  </si>
  <si>
    <t>Функционирование местных администраций</t>
  </si>
  <si>
    <t>0107</t>
  </si>
  <si>
    <t>Выборы</t>
  </si>
  <si>
    <t>0112</t>
  </si>
  <si>
    <t>Резервный фонд</t>
  </si>
  <si>
    <t>0200</t>
  </si>
  <si>
    <t>НАЦИОНАЛЬНАЯ ОБОРОНА</t>
  </si>
  <si>
    <t>0203</t>
  </si>
  <si>
    <t>Мобилизационная и вневоинская подготовка</t>
  </si>
  <si>
    <t>0300</t>
  </si>
  <si>
    <t>НАЦИОНАЛЬНАЯ БЕЗОПАСНОСТЬ</t>
  </si>
  <si>
    <t>0302</t>
  </si>
  <si>
    <t>Органы внутренних дел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</si>
  <si>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</si>
  <si>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</si>
  <si>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</si>
  <si>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</si>
  <si>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</si>
  <si>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</t>
  </si>
  <si>
    <t>0406</t>
  </si>
  <si>
    <t>Водные ресурсы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</si>
  <si>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</si>
  <si>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</si>
  <si>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</si>
  <si>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</si>
  <si>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</si>
  <si>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</si>
  <si>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</si>
  <si>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</si>
  <si>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</si>
  <si>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</si>
  <si>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</si>
  <si>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</si>
  <si>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</si>
  <si>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</si>
  <si>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</si>
  <si>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</si>
  <si>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</si>
  <si>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</si>
  <si>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</si>
  <si>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</si>
  <si>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0707</t>
  </si>
  <si>
    <t xml:space="preserve">  Молодежная политика и оздоровление детей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</si>
  <si>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</si>
  <si>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</si>
  <si>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</si>
  <si>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</si>
  <si>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</si>
  <si>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>Культура</t>
  </si>
  <si>
    <t>0900</t>
  </si>
  <si>
    <t xml:space="preserve">ЗДРАВООХРАНЕНИЕ И СПОРТ        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</si>
  <si>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</si>
  <si>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</si>
  <si>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</si>
  <si>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</si>
  <si>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</si>
  <si>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помщь в дневных стационарах всех типов</t>
  </si>
  <si>
    <t>0904</t>
  </si>
  <si>
    <t>Скорая медицинская помощь</t>
  </si>
  <si>
    <t>0910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</si>
  <si>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</si>
  <si>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</si>
  <si>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</si>
  <si>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</si>
  <si>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</si>
  <si>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</si>
  <si>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</si>
  <si>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</si>
  <si>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</si>
  <si>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</si>
  <si>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</si>
  <si>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</si>
  <si>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</si>
  <si>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</si>
  <si>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</si>
  <si>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</si>
  <si>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</si>
  <si>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</si>
  <si>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</si>
  <si>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</si>
  <si>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</si>
  <si>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</si>
  <si>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</si>
  <si>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</si>
  <si>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</si>
  <si>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</si>
  <si>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</si>
  <si>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 xml:space="preserve">   Фонды компенсаций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</si>
  <si>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</si>
  <si>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</si>
  <si>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</si>
  <si>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 xml:space="preserve">Р.И. Ананьева </t>
  </si>
  <si>
    <t xml:space="preserve">                     Анализ исполнения райбюджета</t>
  </si>
  <si>
    <t xml:space="preserve">    ЕН на вмененный доход</t>
  </si>
  <si>
    <t>НАЛОГИ НА ИММУЩЕСТВО</t>
  </si>
  <si>
    <t>Налог на имущество физ.лиц</t>
  </si>
  <si>
    <t xml:space="preserve">   Государственная пошлина за соверш.нотар.действ.</t>
  </si>
  <si>
    <t xml:space="preserve">   Задолженность и перерасчет по отмененным налогам</t>
  </si>
  <si>
    <t xml:space="preserve">   Проценты, полученные от предос. бюдж. кред </t>
  </si>
  <si>
    <t xml:space="preserve">  Доходы от оказания платных услуг</t>
  </si>
  <si>
    <t xml:space="preserve">  Доходы от реализации имущества, наход.в собственности муниципальных районов</t>
  </si>
  <si>
    <t xml:space="preserve">  Штрафы за адм. правонаруш. в обл. рег. произ-ва спирта</t>
  </si>
  <si>
    <t>Штрафы за нарушение бюджетного зак-ва</t>
  </si>
  <si>
    <t xml:space="preserve">Д. в. за соверш. преступл, и возмещение ущерба имущ. </t>
  </si>
  <si>
    <t xml:space="preserve">   Д. в. за админис. правонарушения в области дорожного движения</t>
  </si>
  <si>
    <t>Невыясненные поступления</t>
  </si>
  <si>
    <t>Возврат остатков субвенций и субсидий</t>
  </si>
  <si>
    <t>0105</t>
  </si>
  <si>
    <t>0106</t>
  </si>
  <si>
    <t>Обеспечение деятельности финансовых, налоговых и таможенных органов и органов финансового надзора</t>
  </si>
  <si>
    <t>0111</t>
  </si>
  <si>
    <t>0309</t>
  </si>
  <si>
    <t>Защита населения и территории от последствий ЧС</t>
  </si>
  <si>
    <t>0405</t>
  </si>
  <si>
    <t>Сельское хозяйство</t>
  </si>
  <si>
    <t xml:space="preserve">     Культура</t>
  </si>
  <si>
    <t>Стационарная медицинская помощь</t>
  </si>
  <si>
    <t>Другие вопросы в области здравоохранения и спорта</t>
  </si>
  <si>
    <t>Пенсионное обеспечение</t>
  </si>
  <si>
    <t>Ананьева Р.И.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</si>
  <si>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</si>
  <si>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</si>
  <si>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</si>
  <si>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</si>
  <si>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</si>
  <si>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</si>
  <si>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</si>
  <si>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</si>
  <si>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</si>
  <si>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</si>
  <si>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</si>
  <si>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</si>
  <si>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</si>
  <si>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</si>
  <si>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</si>
  <si>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</si>
  <si>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</si>
  <si>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</si>
  <si>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</si>
  <si>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</si>
  <si>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</si>
  <si>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</si>
  <si>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</si>
  <si>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</si>
  <si>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</si>
  <si>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</si>
  <si>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</si>
  <si>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дотации  бюджетам поселений на выравнивание уровня бюджетной обеспеченности (код доходов 00020201010100000151)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</si>
  <si>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</si>
  <si>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</si>
  <si>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</si>
  <si>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</si>
  <si>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</si>
  <si>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</si>
  <si>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</si>
  <si>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</si>
  <si>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</si>
  <si>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Другие общегосударственные вопросы (0114)</t>
  </si>
  <si>
    <t xml:space="preserve">план </t>
  </si>
  <si>
    <t>факт</t>
  </si>
  <si>
    <t>процент исполнения</t>
  </si>
  <si>
    <t>план</t>
  </si>
  <si>
    <t>Александровское сельское поселение</t>
  </si>
  <si>
    <t>Большесундырское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</si>
  <si>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</si>
  <si>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</si>
  <si>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</si>
  <si>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Москакасинское сельское поселение</t>
  </si>
  <si>
    <t>Орининское сельское поселение</t>
  </si>
  <si>
    <t>Сятракасинское сельское поселение</t>
  </si>
  <si>
    <t>Тораевское сельское поселение</t>
  </si>
  <si>
    <t>Хорнойское сельское поселение</t>
  </si>
  <si>
    <t>Чуманкасинское сельское поселение</t>
  </si>
  <si>
    <t>Шатьмапосинское сельское поселение</t>
  </si>
  <si>
    <t>Юнгинского сельское поселение</t>
  </si>
  <si>
    <t>Юськасинского сельское поселение</t>
  </si>
  <si>
    <t>Ярабайкасинского сельское поселение</t>
  </si>
  <si>
    <t>Ярославского сельское поселение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</si>
  <si>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</si>
  <si>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</si>
  <si>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</si>
  <si>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</si>
  <si>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</si>
  <si>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</si>
  <si>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исполнено</t>
  </si>
  <si>
    <t>%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</si>
  <si>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</si>
  <si>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</si>
  <si>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</si>
  <si>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</si>
  <si>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</si>
  <si>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</si>
  <si>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</si>
  <si>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</si>
  <si>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</si>
  <si>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</si>
  <si>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</si>
  <si>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</si>
  <si>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возврат остатков субсидий и субвенций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</si>
  <si>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</si>
  <si>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</si>
  <si>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</si>
  <si>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</si>
  <si>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</si>
  <si>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</si>
  <si>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</si>
  <si>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</si>
  <si>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</si>
  <si>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</si>
  <si>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</si>
  <si>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</si>
  <si>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</si>
  <si>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</si>
  <si>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межбюджетные трансферты</t>
  </si>
  <si>
    <t>администрации Моргаушского района</t>
  </si>
  <si>
    <t>Р.И. Ананьева</t>
  </si>
  <si>
    <t xml:space="preserve">ЗДРАВООХРАНЕНИЕ       </t>
  </si>
  <si>
    <t>ЗДРАВООХРАНЕНИЕ</t>
  </si>
  <si>
    <t xml:space="preserve">ЗДРАВООХРАНЕНИЕ        </t>
  </si>
  <si>
    <t xml:space="preserve">ЗДРАВООХРАНЕНИЕ     </t>
  </si>
  <si>
    <t xml:space="preserve">ЗДРАВООХРАНЕНИЕ      </t>
  </si>
  <si>
    <t>1400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</si>
  <si>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</si>
  <si>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</si>
  <si>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</si>
  <si>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Защита населения и территорий от черезвычайных ситуаций природного и техногенного характера</t>
  </si>
  <si>
    <t>план на 2011 г.</t>
  </si>
  <si>
    <t>Другие вопросы в области физическая культуры и спорта</t>
  </si>
  <si>
    <t xml:space="preserve">Физическая культура </t>
  </si>
  <si>
    <t>Физическая культура и спорт    (011000000000000000)</t>
  </si>
  <si>
    <t>Межбюджетные трансферты   (140400000000)</t>
  </si>
  <si>
    <t>Резервные фонды (0111000000000000)</t>
  </si>
  <si>
    <t xml:space="preserve">здравоохранение </t>
  </si>
  <si>
    <t xml:space="preserve">КУЛЬТУРА И КИНЕМАТОГРАФИЯ </t>
  </si>
  <si>
    <t>0113</t>
  </si>
  <si>
    <t>Судебная система</t>
  </si>
  <si>
    <t xml:space="preserve">Медицинская помощь в дневных стационарах всех типов </t>
  </si>
  <si>
    <t xml:space="preserve">Мобилизационная и вневоинская подготовка  </t>
  </si>
  <si>
    <t xml:space="preserve">Другие общегосударственные вопросы        </t>
  </si>
  <si>
    <t xml:space="preserve">Резервные фонды                                                      </t>
  </si>
  <si>
    <t>Субсидии бюджетам РФ</t>
  </si>
  <si>
    <t>Субвенции бюджетам РФ</t>
  </si>
  <si>
    <t>Дотация от бюджетов других уровней</t>
  </si>
  <si>
    <t>штрафы, санкции, возмещние ущерба</t>
  </si>
  <si>
    <t>Прочие межбюджетные трансферты</t>
  </si>
  <si>
    <t>0103</t>
  </si>
  <si>
    <t>Функционирование представительных органов муниципальных образований</t>
  </si>
  <si>
    <t>прочие неналоговые доходы бюджетов поселений (код 000 1 17 00000 00 0000 000)</t>
  </si>
  <si>
    <t>дотации бюджетам  поселений на поддержку мер по обеспечению сбалансированности бюджетов (код доходов 00020201030100000151)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</si>
  <si>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</si>
  <si>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</si>
  <si>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-</t>
  </si>
  <si>
    <t>Дотации на выравнивание бюджетной обеспеченности</t>
  </si>
  <si>
    <t xml:space="preserve">Прочие межбюджетные трансферты </t>
  </si>
  <si>
    <t>Иные дотации</t>
  </si>
  <si>
    <t>исполнено на 01.06.2011 г.</t>
  </si>
  <si>
    <t>Анализ исполнения бюджета Ярославского сельского поселения                                                                                             на 01.06.2011 г.</t>
  </si>
  <si>
    <t>Анализ исполнения бюджета Ярабайкасинского сельского поселения                                                                                             на 01.06.2011 г.</t>
  </si>
  <si>
    <t>Анализ исполнения бюджета Юськасинского сельского поселения                                                                                             на 01.06.2011 г.</t>
  </si>
  <si>
    <t>Анализ исполнения бюджета Юнгинского сельского поселения                                                                                             на 01.06.2011 г.</t>
  </si>
  <si>
    <t>Анализ исполнения бюджета Шатьмапосинского сельского поселения                                                                                             на 01.06.2011 г.</t>
  </si>
  <si>
    <t>Анализ исполнения бюджета Чуманкасинского сельского поселения                                                                                             на 01.06.2011 г.</t>
  </si>
  <si>
    <t>Анализ исполнения бюджета Хорнойского сельского поселения                                                                                             на 01.06.2011 г.</t>
  </si>
  <si>
    <t>Анализ исполнения бюджета Тораевского сельского поселения                                                                                             на 01.06.2011 г.</t>
  </si>
  <si>
    <t>Анализ исполнения бюджета Сятракасинского сельского поселения                                                                                             на 01.06.2011 г.</t>
  </si>
  <si>
    <t>Анализ исполнения бюджета Орининского сельского поселения                                                                                             на 01.06.2011 г.</t>
  </si>
  <si>
    <t>Анализ исполнения бюджета Москакасинского сельского поселения                                                                                             на 01.06.2011 г.</t>
  </si>
  <si>
    <t>Анализ исполнения бюджета Моргаушского сельского поселения                                                                                             на 01.06.2011 г.</t>
  </si>
  <si>
    <t>Анализ исполнения бюджета Кадикасинского сельского поселения                                                                                             на 01.06.2011 г.</t>
  </si>
  <si>
    <t>Анализ исполнения бюджета Ильинского сельского поселения                                                                                             на 01.06.2011 г.</t>
  </si>
  <si>
    <t>Анализ исполнения бюджета Большесундырского сельского поселения                                                                                             на 01.06.2011 г.</t>
  </si>
  <si>
    <t>Анализ исполнения бюджета Александровского сельского поселения                                                                                             на 01.06.2011 г.</t>
  </si>
  <si>
    <t xml:space="preserve">                          Моргаушского района на 01.06.2010 г.</t>
  </si>
  <si>
    <t>об исполнении бюджетов поселений  Моргаушского района  на 1 июня 2011 г.</t>
  </si>
  <si>
    <t>Анализ исполнения консолидированного бюджета Моргаушского района на 01.06.2011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</si>
</sst>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0000000"/>
    <numFmt numFmtId="203" formatCode="#,##0.000000000000"/>
    <numFmt numFmtId="204" formatCode="#,##0.0000000000000"/>
    <numFmt numFmtId="205" formatCode="#,##0.00000000000000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_(* #,##0.0000000_);_(* \(#,##0.0000000\);_(* &quot;-&quot;??_);_(@_)"/>
    <numFmt numFmtId="211" formatCode="_(* #,##0.0_);_(* \(#,##0.0\);_(* &quot;-&quot;??_);_(@_)"/>
    <numFmt numFmtId="212" formatCode="_(* #,##0_);_(* \(#,##0\);_(* &quot;-&quot;??_);_(@_)"/>
  </numFmts>
  <fonts count="58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2"/>
      <name val="Times New Roman Cyr"/>
      <family val="1"/>
    </font>
    <font>
      <sz val="16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sz val="8"/>
      <name val="TimesET"/>
      <family val="0"/>
    </font>
    <font>
      <sz val="8"/>
      <name val="Arial"/>
      <family val="2"/>
    </font>
    <font>
      <b/>
      <sz val="8"/>
      <name val="TimesET"/>
      <family val="0"/>
    </font>
    <font>
      <b/>
      <sz val="8"/>
      <name val="Arial Cyr"/>
      <family val="0"/>
    </font>
    <font>
      <sz val="11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59" applyFont="1">
      <alignment/>
      <protection/>
    </xf>
    <xf numFmtId="0" fontId="3" fillId="0" borderId="0" xfId="54" applyFont="1">
      <alignment/>
      <protection/>
    </xf>
    <xf numFmtId="0" fontId="3" fillId="0" borderId="0" xfId="59" applyFont="1" applyFill="1">
      <alignment/>
      <protection/>
    </xf>
    <xf numFmtId="0" fontId="4" fillId="0" borderId="10" xfId="59" applyFont="1" applyBorder="1" applyAlignment="1">
      <alignment horizontal="center" vertical="center" wrapText="1"/>
      <protection/>
    </xf>
    <xf numFmtId="49" fontId="5" fillId="0" borderId="10" xfId="59" applyNumberFormat="1" applyFont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/>
      <protection/>
    </xf>
    <xf numFmtId="0" fontId="3" fillId="0" borderId="0" xfId="56" applyFont="1">
      <alignment/>
      <protection/>
    </xf>
    <xf numFmtId="0" fontId="4" fillId="0" borderId="10" xfId="59" applyFont="1" applyBorder="1">
      <alignment/>
      <protection/>
    </xf>
    <xf numFmtId="180" fontId="4" fillId="0" borderId="10" xfId="59" applyNumberFormat="1" applyFont="1" applyBorder="1">
      <alignment/>
      <protection/>
    </xf>
    <xf numFmtId="180" fontId="5" fillId="0" borderId="10" xfId="59" applyNumberFormat="1" applyFont="1" applyBorder="1">
      <alignment/>
      <protection/>
    </xf>
    <xf numFmtId="0" fontId="5" fillId="0" borderId="10" xfId="59" applyFont="1" applyBorder="1">
      <alignment/>
      <protection/>
    </xf>
    <xf numFmtId="0" fontId="5" fillId="0" borderId="10" xfId="59" applyFont="1" applyBorder="1" applyAlignment="1">
      <alignment wrapText="1"/>
      <protection/>
    </xf>
    <xf numFmtId="180" fontId="5" fillId="33" borderId="10" xfId="58" applyNumberFormat="1" applyFont="1" applyFill="1" applyBorder="1" applyAlignment="1">
      <alignment horizontal="right" vertical="top" shrinkToFit="1"/>
      <protection/>
    </xf>
    <xf numFmtId="0" fontId="5" fillId="0" borderId="10" xfId="56" applyFont="1" applyBorder="1" applyAlignment="1">
      <alignment horizontal="right"/>
      <protection/>
    </xf>
    <xf numFmtId="0" fontId="5" fillId="0" borderId="10" xfId="56" applyFont="1" applyBorder="1" applyAlignment="1">
      <alignment wrapText="1"/>
      <protection/>
    </xf>
    <xf numFmtId="180" fontId="5" fillId="0" borderId="10" xfId="56" applyNumberFormat="1" applyFont="1" applyBorder="1">
      <alignment/>
      <protection/>
    </xf>
    <xf numFmtId="0" fontId="4" fillId="0" borderId="10" xfId="59" applyFont="1" applyBorder="1" applyAlignment="1">
      <alignment wrapText="1"/>
      <protection/>
    </xf>
    <xf numFmtId="180" fontId="3" fillId="0" borderId="0" xfId="59" applyNumberFormat="1" applyFont="1">
      <alignment/>
      <protection/>
    </xf>
    <xf numFmtId="180" fontId="3" fillId="0" borderId="0" xfId="56" applyNumberFormat="1" applyFont="1">
      <alignment/>
      <protection/>
    </xf>
    <xf numFmtId="0" fontId="4" fillId="0" borderId="10" xfId="59" applyFont="1" applyFill="1" applyBorder="1">
      <alignment/>
      <protection/>
    </xf>
    <xf numFmtId="0" fontId="3" fillId="0" borderId="0" xfId="53" applyFont="1">
      <alignment/>
      <protection/>
    </xf>
    <xf numFmtId="0" fontId="4" fillId="0" borderId="0" xfId="53" applyFont="1" applyBorder="1">
      <alignment/>
      <protection/>
    </xf>
    <xf numFmtId="0" fontId="4" fillId="0" borderId="0" xfId="53" applyFont="1" applyFill="1" applyBorder="1">
      <alignment/>
      <protection/>
    </xf>
    <xf numFmtId="180" fontId="4" fillId="0" borderId="0" xfId="53" applyNumberFormat="1" applyFont="1" applyBorder="1">
      <alignment/>
      <protection/>
    </xf>
    <xf numFmtId="180" fontId="5" fillId="0" borderId="0" xfId="53" applyNumberFormat="1" applyFont="1" applyBorder="1">
      <alignment/>
      <protection/>
    </xf>
    <xf numFmtId="0" fontId="5" fillId="0" borderId="0" xfId="56" applyFont="1" applyAlignment="1">
      <alignment horizontal="left"/>
      <protection/>
    </xf>
    <xf numFmtId="0" fontId="5" fillId="0" borderId="0" xfId="56" applyFont="1" applyAlignment="1">
      <alignment wrapText="1"/>
      <protection/>
    </xf>
    <xf numFmtId="180" fontId="5" fillId="0" borderId="0" xfId="56" applyNumberFormat="1" applyFont="1">
      <alignment/>
      <protection/>
    </xf>
    <xf numFmtId="0" fontId="5" fillId="0" borderId="0" xfId="56" applyFont="1">
      <alignment/>
      <protection/>
    </xf>
    <xf numFmtId="0" fontId="4" fillId="0" borderId="10" xfId="56" applyFont="1" applyBorder="1" applyAlignment="1">
      <alignment horizontal="center" vertical="center" wrapText="1"/>
      <protection/>
    </xf>
    <xf numFmtId="180" fontId="5" fillId="0" borderId="10" xfId="59" applyNumberFormat="1" applyFont="1" applyBorder="1" applyAlignment="1">
      <alignment horizontal="center" vertical="center" wrapText="1"/>
      <protection/>
    </xf>
    <xf numFmtId="180" fontId="5" fillId="0" borderId="10" xfId="59" applyNumberFormat="1" applyFont="1" applyBorder="1" applyAlignment="1">
      <alignment horizontal="center" vertical="center"/>
      <protection/>
    </xf>
    <xf numFmtId="0" fontId="5" fillId="0" borderId="0" xfId="56" applyFont="1" applyAlignment="1">
      <alignment horizontal="center"/>
      <protection/>
    </xf>
    <xf numFmtId="0" fontId="4" fillId="0" borderId="10" xfId="56" applyFont="1" applyBorder="1" applyAlignment="1">
      <alignment horizontal="center" wrapText="1"/>
      <protection/>
    </xf>
    <xf numFmtId="49" fontId="4" fillId="0" borderId="11" xfId="56" applyNumberFormat="1" applyFont="1" applyBorder="1" applyAlignment="1">
      <alignment horizontal="left"/>
      <protection/>
    </xf>
    <xf numFmtId="0" fontId="4" fillId="0" borderId="10" xfId="56" applyFont="1" applyBorder="1" applyAlignment="1">
      <alignment wrapText="1"/>
      <protection/>
    </xf>
    <xf numFmtId="180" fontId="4" fillId="0" borderId="10" xfId="56" applyNumberFormat="1" applyFont="1" applyBorder="1">
      <alignment/>
      <protection/>
    </xf>
    <xf numFmtId="49" fontId="5" fillId="0" borderId="11" xfId="56" applyNumberFormat="1" applyFont="1" applyBorder="1" applyAlignment="1">
      <alignment horizontal="left"/>
      <protection/>
    </xf>
    <xf numFmtId="49" fontId="5" fillId="0" borderId="10" xfId="56" applyNumberFormat="1" applyFont="1" applyBorder="1" applyAlignment="1">
      <alignment horizontal="left"/>
      <protection/>
    </xf>
    <xf numFmtId="49" fontId="4" fillId="0" borderId="11" xfId="55" applyNumberFormat="1" applyFont="1" applyBorder="1" applyAlignment="1">
      <alignment horizontal="left"/>
      <protection/>
    </xf>
    <xf numFmtId="0" fontId="4" fillId="0" borderId="10" xfId="55" applyFont="1" applyBorder="1" applyAlignment="1">
      <alignment wrapText="1"/>
      <protection/>
    </xf>
    <xf numFmtId="180" fontId="4" fillId="0" borderId="10" xfId="55" applyNumberFormat="1" applyFont="1" applyBorder="1">
      <alignment/>
      <protection/>
    </xf>
    <xf numFmtId="0" fontId="5" fillId="0" borderId="0" xfId="55" applyFont="1">
      <alignment/>
      <protection/>
    </xf>
    <xf numFmtId="0" fontId="3" fillId="0" borderId="0" xfId="55" applyFont="1">
      <alignment/>
      <protection/>
    </xf>
    <xf numFmtId="49" fontId="5" fillId="0" borderId="11" xfId="55" applyNumberFormat="1" applyFont="1" applyBorder="1" applyAlignment="1">
      <alignment horizontal="left"/>
      <protection/>
    </xf>
    <xf numFmtId="0" fontId="5" fillId="0" borderId="10" xfId="55" applyFont="1" applyBorder="1" applyAlignment="1">
      <alignment wrapText="1"/>
      <protection/>
    </xf>
    <xf numFmtId="180" fontId="5" fillId="0" borderId="10" xfId="55" applyNumberFormat="1" applyFont="1" applyBorder="1">
      <alignment/>
      <protection/>
    </xf>
    <xf numFmtId="0" fontId="5" fillId="0" borderId="10" xfId="56" applyFont="1" applyBorder="1" applyAlignment="1">
      <alignment horizontal="left" wrapText="1"/>
      <protection/>
    </xf>
    <xf numFmtId="0" fontId="5" fillId="0" borderId="10" xfId="56" applyFont="1" applyBorder="1" applyAlignment="1">
      <alignment vertical="top" wrapText="1"/>
      <protection/>
    </xf>
    <xf numFmtId="0" fontId="6" fillId="0" borderId="0" xfId="56" applyFont="1">
      <alignment/>
      <protection/>
    </xf>
    <xf numFmtId="0" fontId="4" fillId="0" borderId="0" xfId="56" applyFont="1">
      <alignment/>
      <protection/>
    </xf>
    <xf numFmtId="0" fontId="4" fillId="0" borderId="10" xfId="56" applyFont="1" applyBorder="1" applyAlignment="1">
      <alignment horizontal="left" wrapText="1"/>
      <protection/>
    </xf>
    <xf numFmtId="49" fontId="5" fillId="0" borderId="10" xfId="56" applyNumberFormat="1" applyFont="1" applyBorder="1">
      <alignment/>
      <protection/>
    </xf>
    <xf numFmtId="0" fontId="5" fillId="0" borderId="10" xfId="56" applyFont="1" applyBorder="1">
      <alignment/>
      <protection/>
    </xf>
    <xf numFmtId="0" fontId="4" fillId="0" borderId="10" xfId="56" applyFont="1" applyBorder="1" applyAlignment="1">
      <alignment horizontal="left"/>
      <protection/>
    </xf>
    <xf numFmtId="0" fontId="4" fillId="0" borderId="10" xfId="56" applyFont="1" applyFill="1" applyBorder="1" applyAlignment="1">
      <alignment wrapText="1"/>
      <protection/>
    </xf>
    <xf numFmtId="0" fontId="5" fillId="0" borderId="11" xfId="56" applyFont="1" applyBorder="1" applyAlignment="1">
      <alignment horizontal="left"/>
      <protection/>
    </xf>
    <xf numFmtId="0" fontId="5" fillId="0" borderId="10" xfId="56" applyFont="1" applyFill="1" applyBorder="1" applyAlignment="1">
      <alignment wrapText="1"/>
      <protection/>
    </xf>
    <xf numFmtId="49" fontId="4" fillId="0" borderId="10" xfId="56" applyNumberFormat="1" applyFont="1" applyBorder="1" applyAlignment="1">
      <alignment horizontal="left"/>
      <protection/>
    </xf>
    <xf numFmtId="0" fontId="5" fillId="34" borderId="10" xfId="56" applyFont="1" applyFill="1" applyBorder="1" applyAlignment="1">
      <alignment wrapText="1"/>
      <protection/>
    </xf>
    <xf numFmtId="0" fontId="4" fillId="0" borderId="11" xfId="56" applyFont="1" applyBorder="1" applyAlignment="1">
      <alignment horizontal="left"/>
      <protection/>
    </xf>
    <xf numFmtId="0" fontId="5" fillId="0" borderId="10" xfId="56" applyFont="1" applyBorder="1" applyAlignment="1">
      <alignment horizontal="left"/>
      <protection/>
    </xf>
    <xf numFmtId="0" fontId="4" fillId="0" borderId="10" xfId="56" applyFont="1" applyFill="1" applyBorder="1" applyAlignment="1">
      <alignment horizontal="center" wrapText="1"/>
      <protection/>
    </xf>
    <xf numFmtId="2" fontId="4" fillId="0" borderId="10" xfId="56" applyNumberFormat="1" applyFont="1" applyBorder="1">
      <alignment/>
      <protection/>
    </xf>
    <xf numFmtId="0" fontId="3" fillId="0" borderId="0" xfId="56" applyFont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wrapText="1"/>
      <protection/>
    </xf>
    <xf numFmtId="0" fontId="4" fillId="0" borderId="10" xfId="59" applyFont="1" applyBorder="1" applyAlignment="1">
      <alignment horizontal="center"/>
      <protection/>
    </xf>
    <xf numFmtId="180" fontId="4" fillId="0" borderId="10" xfId="59" applyNumberFormat="1" applyFont="1" applyBorder="1" applyAlignment="1">
      <alignment horizontal="right" vertical="center"/>
      <protection/>
    </xf>
    <xf numFmtId="180" fontId="4" fillId="0" borderId="10" xfId="59" applyNumberFormat="1" applyFont="1" applyBorder="1" applyAlignment="1">
      <alignment horizontal="right"/>
      <protection/>
    </xf>
    <xf numFmtId="0" fontId="5" fillId="0" borderId="10" xfId="59" applyFont="1" applyBorder="1" applyAlignment="1">
      <alignment horizontal="center"/>
      <protection/>
    </xf>
    <xf numFmtId="180" fontId="5" fillId="0" borderId="10" xfId="59" applyNumberFormat="1" applyFont="1" applyBorder="1" applyAlignment="1">
      <alignment horizontal="right" vertical="center"/>
      <protection/>
    </xf>
    <xf numFmtId="180" fontId="5" fillId="0" borderId="10" xfId="59" applyNumberFormat="1" applyFont="1" applyFill="1" applyBorder="1" applyAlignment="1">
      <alignment horizontal="right" vertical="center"/>
      <protection/>
    </xf>
    <xf numFmtId="180" fontId="5" fillId="0" borderId="10" xfId="59" applyNumberFormat="1" applyFont="1" applyBorder="1" applyAlignment="1">
      <alignment horizontal="right"/>
      <protection/>
    </xf>
    <xf numFmtId="0" fontId="5" fillId="0" borderId="10" xfId="59" applyFont="1" applyFill="1" applyBorder="1" applyAlignment="1">
      <alignment horizontal="center"/>
      <protection/>
    </xf>
    <xf numFmtId="0" fontId="5" fillId="0" borderId="10" xfId="59" applyFont="1" applyFill="1" applyBorder="1">
      <alignment/>
      <protection/>
    </xf>
    <xf numFmtId="0" fontId="5" fillId="0" borderId="10" xfId="59" applyFont="1" applyFill="1" applyBorder="1" applyAlignment="1">
      <alignment wrapText="1"/>
      <protection/>
    </xf>
    <xf numFmtId="0" fontId="7" fillId="0" borderId="10" xfId="0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180" fontId="4" fillId="0" borderId="10" xfId="59" applyNumberFormat="1" applyFont="1" applyFill="1" applyBorder="1" applyAlignment="1">
      <alignment horizontal="right"/>
      <protection/>
    </xf>
    <xf numFmtId="180" fontId="4" fillId="0" borderId="10" xfId="57" applyNumberFormat="1" applyFont="1" applyBorder="1" applyAlignment="1">
      <alignment horizontal="right"/>
      <protection/>
    </xf>
    <xf numFmtId="0" fontId="4" fillId="0" borderId="12" xfId="59" applyFont="1" applyBorder="1" applyAlignment="1">
      <alignment horizontal="center"/>
      <protection/>
    </xf>
    <xf numFmtId="0" fontId="4" fillId="0" borderId="12" xfId="59" applyFont="1" applyFill="1" applyBorder="1">
      <alignment/>
      <protection/>
    </xf>
    <xf numFmtId="180" fontId="4" fillId="0" borderId="12" xfId="59" applyNumberFormat="1" applyFont="1" applyBorder="1" applyAlignment="1">
      <alignment horizontal="center" vertical="center"/>
      <protection/>
    </xf>
    <xf numFmtId="180" fontId="5" fillId="0" borderId="0" xfId="57" applyNumberFormat="1" applyFont="1" applyAlignment="1">
      <alignment horizont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/>
      <protection/>
    </xf>
    <xf numFmtId="49" fontId="4" fillId="0" borderId="10" xfId="57" applyNumberFormat="1" applyFont="1" applyBorder="1" applyAlignment="1">
      <alignment horizontal="center"/>
      <protection/>
    </xf>
    <xf numFmtId="180" fontId="4" fillId="0" borderId="10" xfId="57" applyNumberFormat="1" applyFont="1" applyBorder="1" applyAlignment="1">
      <alignment horizontal="right" vertical="center"/>
      <protection/>
    </xf>
    <xf numFmtId="180" fontId="4" fillId="0" borderId="10" xfId="53" applyNumberFormat="1" applyFont="1" applyBorder="1" applyAlignment="1">
      <alignment horizontal="right"/>
      <protection/>
    </xf>
    <xf numFmtId="49" fontId="5" fillId="0" borderId="10" xfId="57" applyNumberFormat="1" applyFont="1" applyBorder="1" applyAlignment="1">
      <alignment horizontal="center"/>
      <protection/>
    </xf>
    <xf numFmtId="0" fontId="5" fillId="0" borderId="10" xfId="57" applyFont="1" applyBorder="1" applyAlignment="1">
      <alignment wrapText="1"/>
      <protection/>
    </xf>
    <xf numFmtId="180" fontId="5" fillId="0" borderId="10" xfId="57" applyNumberFormat="1" applyFont="1" applyBorder="1" applyAlignment="1">
      <alignment horizontal="right" vertical="center"/>
      <protection/>
    </xf>
    <xf numFmtId="180" fontId="5" fillId="0" borderId="10" xfId="53" applyNumberFormat="1" applyFont="1" applyBorder="1" applyAlignment="1">
      <alignment horizontal="right"/>
      <protection/>
    </xf>
    <xf numFmtId="49" fontId="4" fillId="0" borderId="11" xfId="56" applyNumberFormat="1" applyFont="1" applyBorder="1" applyAlignment="1">
      <alignment horizontal="center"/>
      <protection/>
    </xf>
    <xf numFmtId="49" fontId="5" fillId="0" borderId="10" xfId="56" applyNumberFormat="1" applyFont="1" applyBorder="1" applyAlignment="1">
      <alignment horizontal="center"/>
      <protection/>
    </xf>
    <xf numFmtId="0" fontId="8" fillId="0" borderId="10" xfId="55" applyFont="1" applyBorder="1" applyAlignment="1">
      <alignment wrapText="1"/>
      <protection/>
    </xf>
    <xf numFmtId="180" fontId="4" fillId="0" borderId="10" xfId="53" applyNumberFormat="1" applyFont="1" applyBorder="1" applyAlignment="1">
      <alignment horizontal="right" vertical="center"/>
      <protection/>
    </xf>
    <xf numFmtId="180" fontId="5" fillId="0" borderId="10" xfId="53" applyNumberFormat="1" applyFont="1" applyBorder="1" applyAlignment="1">
      <alignment horizontal="right" vertical="center"/>
      <protection/>
    </xf>
    <xf numFmtId="0" fontId="5" fillId="0" borderId="10" xfId="57" applyFont="1" applyBorder="1" applyAlignment="1">
      <alignment horizontal="left" wrapText="1"/>
      <protection/>
    </xf>
    <xf numFmtId="0" fontId="5" fillId="0" borderId="10" xfId="57" applyFont="1" applyBorder="1">
      <alignment/>
      <protection/>
    </xf>
    <xf numFmtId="0" fontId="4" fillId="0" borderId="10" xfId="57" applyFont="1" applyBorder="1" applyAlignment="1">
      <alignment horizontal="center"/>
      <protection/>
    </xf>
    <xf numFmtId="0" fontId="4" fillId="0" borderId="10" xfId="57" applyFont="1" applyFill="1" applyBorder="1" applyAlignment="1">
      <alignment wrapText="1"/>
      <protection/>
    </xf>
    <xf numFmtId="0" fontId="5" fillId="0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horizontal="center" wrapText="1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>
      <alignment wrapText="1"/>
      <protection/>
    </xf>
    <xf numFmtId="0" fontId="5" fillId="0" borderId="0" xfId="57" applyFont="1">
      <alignment/>
      <protection/>
    </xf>
    <xf numFmtId="0" fontId="4" fillId="0" borderId="0" xfId="57" applyFont="1">
      <alignment/>
      <protection/>
    </xf>
    <xf numFmtId="0" fontId="5" fillId="0" borderId="0" xfId="57" applyFont="1" applyFill="1">
      <alignment/>
      <protection/>
    </xf>
    <xf numFmtId="180" fontId="4" fillId="0" borderId="0" xfId="57" applyNumberFormat="1" applyFont="1">
      <alignment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4" borderId="0" xfId="0" applyFill="1" applyAlignment="1">
      <alignment horizontal="left"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 applyProtection="1">
      <alignment vertical="center" wrapText="1"/>
      <protection locked="0"/>
    </xf>
    <xf numFmtId="0" fontId="10" fillId="34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11" fillId="34" borderId="14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34" borderId="10" xfId="58" applyFont="1" applyFill="1" applyBorder="1" applyAlignment="1">
      <alignment vertical="center" wrapText="1"/>
      <protection/>
    </xf>
    <xf numFmtId="0" fontId="13" fillId="34" borderId="10" xfId="58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>
      <alignment vertical="center" wrapText="1"/>
    </xf>
    <xf numFmtId="181" fontId="14" fillId="34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vertical="center" wrapText="1"/>
    </xf>
    <xf numFmtId="181" fontId="11" fillId="34" borderId="10" xfId="0" applyNumberFormat="1" applyFont="1" applyFill="1" applyBorder="1" applyAlignment="1">
      <alignment vertical="center" wrapText="1"/>
    </xf>
    <xf numFmtId="0" fontId="13" fillId="35" borderId="10" xfId="58" applyFont="1" applyFill="1" applyBorder="1" applyAlignment="1">
      <alignment vertical="center" wrapText="1"/>
      <protection/>
    </xf>
    <xf numFmtId="0" fontId="13" fillId="35" borderId="10" xfId="58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 vertical="center" wrapText="1"/>
    </xf>
    <xf numFmtId="181" fontId="14" fillId="35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 horizontal="right" vertical="center" wrapText="1"/>
    </xf>
    <xf numFmtId="181" fontId="11" fillId="35" borderId="10" xfId="0" applyNumberFormat="1" applyFont="1" applyFill="1" applyBorder="1" applyAlignment="1">
      <alignment vertical="center" wrapText="1"/>
    </xf>
    <xf numFmtId="0" fontId="11" fillId="35" borderId="0" xfId="0" applyFont="1" applyFill="1" applyAlignment="1">
      <alignment/>
    </xf>
    <xf numFmtId="181" fontId="11" fillId="0" borderId="1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13" fillId="34" borderId="11" xfId="58" applyFont="1" applyFill="1" applyBorder="1" applyAlignment="1">
      <alignment vertical="center" wrapText="1"/>
      <protection/>
    </xf>
    <xf numFmtId="0" fontId="13" fillId="34" borderId="15" xfId="58" applyFont="1" applyFill="1" applyBorder="1" applyAlignment="1" applyProtection="1">
      <alignment vertical="center" wrapText="1"/>
      <protection locked="0"/>
    </xf>
    <xf numFmtId="181" fontId="14" fillId="0" borderId="10" xfId="0" applyNumberFormat="1" applyFont="1" applyFill="1" applyBorder="1" applyAlignment="1">
      <alignment vertical="center" wrapText="1"/>
    </xf>
    <xf numFmtId="183" fontId="11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181" fontId="11" fillId="34" borderId="10" xfId="0" applyNumberFormat="1" applyFont="1" applyFill="1" applyBorder="1" applyAlignment="1" applyProtection="1">
      <alignment vertical="center" wrapText="1"/>
      <protection/>
    </xf>
    <xf numFmtId="0" fontId="14" fillId="34" borderId="0" xfId="0" applyFont="1" applyFill="1" applyAlignment="1">
      <alignment/>
    </xf>
    <xf numFmtId="184" fontId="11" fillId="34" borderId="10" xfId="0" applyNumberFormat="1" applyFont="1" applyFill="1" applyBorder="1" applyAlignment="1" applyProtection="1">
      <alignment vertical="center" wrapText="1"/>
      <protection locked="0"/>
    </xf>
    <xf numFmtId="184" fontId="0" fillId="34" borderId="0" xfId="0" applyNumberFormat="1" applyFill="1" applyAlignment="1">
      <alignment/>
    </xf>
    <xf numFmtId="182" fontId="0" fillId="34" borderId="0" xfId="0" applyNumberFormat="1" applyFill="1" applyAlignment="1">
      <alignment/>
    </xf>
    <xf numFmtId="186" fontId="14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180" fontId="5" fillId="0" borderId="10" xfId="57" applyNumberFormat="1" applyFont="1" applyBorder="1" applyAlignment="1">
      <alignment horizontal="right"/>
      <protection/>
    </xf>
    <xf numFmtId="180" fontId="4" fillId="0" borderId="10" xfId="59" applyNumberFormat="1" applyFont="1" applyFill="1" applyBorder="1" applyAlignment="1">
      <alignment horizontal="right" vertical="center"/>
      <protection/>
    </xf>
    <xf numFmtId="180" fontId="7" fillId="0" borderId="10" xfId="0" applyNumberFormat="1" applyFont="1" applyBorder="1" applyAlignment="1">
      <alignment horizontal="right"/>
    </xf>
    <xf numFmtId="0" fontId="4" fillId="34" borderId="10" xfId="57" applyFont="1" applyFill="1" applyBorder="1" applyAlignment="1">
      <alignment wrapText="1"/>
      <protection/>
    </xf>
    <xf numFmtId="0" fontId="4" fillId="34" borderId="10" xfId="56" applyFont="1" applyFill="1" applyBorder="1" applyAlignment="1">
      <alignment wrapText="1"/>
      <protection/>
    </xf>
    <xf numFmtId="0" fontId="4" fillId="34" borderId="10" xfId="57" applyFont="1" applyFill="1" applyBorder="1" applyAlignment="1">
      <alignment horizontal="left" wrapText="1"/>
      <protection/>
    </xf>
    <xf numFmtId="0" fontId="5" fillId="34" borderId="10" xfId="57" applyFont="1" applyFill="1" applyBorder="1" applyAlignment="1">
      <alignment wrapText="1"/>
      <protection/>
    </xf>
    <xf numFmtId="49" fontId="5" fillId="0" borderId="11" xfId="55" applyNumberFormat="1" applyFont="1" applyBorder="1" applyAlignment="1">
      <alignment horizontal="center"/>
      <protection/>
    </xf>
    <xf numFmtId="181" fontId="11" fillId="35" borderId="10" xfId="0" applyNumberFormat="1" applyFont="1" applyFill="1" applyBorder="1" applyAlignment="1">
      <alignment/>
    </xf>
    <xf numFmtId="182" fontId="0" fillId="34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18" fillId="34" borderId="0" xfId="0" applyFont="1" applyFill="1" applyAlignment="1">
      <alignment/>
    </xf>
    <xf numFmtId="180" fontId="18" fillId="34" borderId="0" xfId="0" applyNumberFormat="1" applyFont="1" applyFill="1" applyAlignment="1">
      <alignment/>
    </xf>
    <xf numFmtId="180" fontId="5" fillId="34" borderId="10" xfId="59" applyNumberFormat="1" applyFont="1" applyFill="1" applyBorder="1" applyAlignment="1">
      <alignment horizontal="right" vertical="center"/>
      <protection/>
    </xf>
    <xf numFmtId="190" fontId="5" fillId="0" borderId="0" xfId="57" applyNumberFormat="1" applyFont="1" applyAlignment="1">
      <alignment horizontal="center"/>
      <protection/>
    </xf>
    <xf numFmtId="191" fontId="3" fillId="0" borderId="0" xfId="56" applyNumberFormat="1" applyFont="1">
      <alignment/>
      <protection/>
    </xf>
    <xf numFmtId="0" fontId="5" fillId="0" borderId="27" xfId="0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181" fontId="16" fillId="0" borderId="10" xfId="0" applyNumberFormat="1" applyFont="1" applyFill="1" applyBorder="1" applyAlignment="1">
      <alignment vertical="center" wrapText="1"/>
    </xf>
    <xf numFmtId="186" fontId="0" fillId="34" borderId="0" xfId="0" applyNumberFormat="1" applyFill="1" applyAlignment="1">
      <alignment/>
    </xf>
    <xf numFmtId="184" fontId="11" fillId="34" borderId="10" xfId="0" applyNumberFormat="1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184" fontId="0" fillId="34" borderId="0" xfId="0" applyNumberFormat="1" applyFont="1" applyFill="1" applyAlignment="1">
      <alignment/>
    </xf>
    <xf numFmtId="180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80" fontId="5" fillId="0" borderId="10" xfId="59" applyNumberFormat="1" applyFont="1" applyFill="1" applyBorder="1" applyAlignment="1">
      <alignment horizontal="right"/>
      <protection/>
    </xf>
    <xf numFmtId="179" fontId="4" fillId="0" borderId="10" xfId="67" applyFont="1" applyBorder="1" applyAlignment="1">
      <alignment horizontal="right" vertical="center"/>
    </xf>
    <xf numFmtId="179" fontId="5" fillId="34" borderId="10" xfId="67" applyFont="1" applyFill="1" applyBorder="1" applyAlignment="1">
      <alignment horizontal="right" vertical="center"/>
    </xf>
    <xf numFmtId="188" fontId="3" fillId="0" borderId="0" xfId="0" applyNumberFormat="1" applyFont="1" applyAlignment="1">
      <alignment horizontal="center" vertical="center" wrapText="1"/>
    </xf>
    <xf numFmtId="180" fontId="2" fillId="0" borderId="19" xfId="0" applyNumberFormat="1" applyFont="1" applyBorder="1" applyAlignment="1">
      <alignment horizontal="center" vertical="center" wrapText="1"/>
    </xf>
    <xf numFmtId="180" fontId="2" fillId="0" borderId="31" xfId="0" applyNumberFormat="1" applyFont="1" applyBorder="1" applyAlignment="1">
      <alignment horizontal="center" vertical="center" wrapText="1"/>
    </xf>
    <xf numFmtId="180" fontId="2" fillId="0" borderId="32" xfId="0" applyNumberFormat="1" applyFont="1" applyBorder="1" applyAlignment="1">
      <alignment horizontal="center" vertical="center" wrapText="1"/>
    </xf>
    <xf numFmtId="180" fontId="19" fillId="0" borderId="21" xfId="0" applyNumberFormat="1" applyFont="1" applyBorder="1" applyAlignment="1">
      <alignment horizontal="center" vertical="center" wrapText="1"/>
    </xf>
    <xf numFmtId="180" fontId="19" fillId="0" borderId="33" xfId="0" applyNumberFormat="1" applyFont="1" applyBorder="1" applyAlignment="1">
      <alignment horizontal="center" vertical="center" wrapText="1"/>
    </xf>
    <xf numFmtId="180" fontId="19" fillId="0" borderId="32" xfId="0" applyNumberFormat="1" applyFont="1" applyBorder="1" applyAlignment="1">
      <alignment horizontal="center" vertical="center" wrapText="1"/>
    </xf>
    <xf numFmtId="180" fontId="19" fillId="0" borderId="10" xfId="0" applyNumberFormat="1" applyFont="1" applyBorder="1" applyAlignment="1">
      <alignment horizontal="center" vertical="center" wrapText="1"/>
    </xf>
    <xf numFmtId="180" fontId="19" fillId="0" borderId="22" xfId="0" applyNumberFormat="1" applyFont="1" applyBorder="1" applyAlignment="1">
      <alignment horizontal="center" vertical="center" wrapText="1"/>
    </xf>
    <xf numFmtId="180" fontId="19" fillId="0" borderId="34" xfId="0" applyNumberFormat="1" applyFont="1" applyBorder="1" applyAlignment="1">
      <alignment horizontal="center" vertical="center" wrapText="1"/>
    </xf>
    <xf numFmtId="180" fontId="19" fillId="0" borderId="35" xfId="0" applyNumberFormat="1" applyFont="1" applyBorder="1" applyAlignment="1">
      <alignment horizontal="center" vertical="center" wrapText="1"/>
    </xf>
    <xf numFmtId="180" fontId="2" fillId="0" borderId="24" xfId="0" applyNumberFormat="1" applyFont="1" applyBorder="1" applyAlignment="1">
      <alignment horizontal="center" vertical="center" wrapText="1"/>
    </xf>
    <xf numFmtId="180" fontId="2" fillId="0" borderId="36" xfId="0" applyNumberFormat="1" applyFont="1" applyBorder="1" applyAlignment="1">
      <alignment horizontal="center" vertical="center" wrapText="1"/>
    </xf>
    <xf numFmtId="180" fontId="2" fillId="0" borderId="37" xfId="0" applyNumberFormat="1" applyFont="1" applyBorder="1" applyAlignment="1">
      <alignment horizontal="center" vertical="center" wrapText="1"/>
    </xf>
    <xf numFmtId="180" fontId="19" fillId="0" borderId="38" xfId="0" applyNumberFormat="1" applyFont="1" applyBorder="1" applyAlignment="1">
      <alignment horizontal="center" vertical="center" wrapText="1"/>
    </xf>
    <xf numFmtId="180" fontId="19" fillId="0" borderId="19" xfId="0" applyNumberFormat="1" applyFont="1" applyBorder="1" applyAlignment="1">
      <alignment horizontal="center" vertical="center" wrapText="1"/>
    </xf>
    <xf numFmtId="180" fontId="19" fillId="0" borderId="27" xfId="0" applyNumberFormat="1" applyFont="1" applyBorder="1" applyAlignment="1">
      <alignment horizontal="center" vertical="center" wrapText="1"/>
    </xf>
    <xf numFmtId="180" fontId="19" fillId="0" borderId="39" xfId="0" applyNumberFormat="1" applyFont="1" applyBorder="1" applyAlignment="1">
      <alignment horizontal="center" vertical="center" wrapText="1"/>
    </xf>
    <xf numFmtId="180" fontId="19" fillId="0" borderId="12" xfId="0" applyNumberFormat="1" applyFont="1" applyBorder="1" applyAlignment="1">
      <alignment horizontal="center" vertical="center" wrapText="1"/>
    </xf>
    <xf numFmtId="180" fontId="19" fillId="0" borderId="37" xfId="0" applyNumberFormat="1" applyFont="1" applyBorder="1" applyAlignment="1">
      <alignment horizontal="center" vertical="center" wrapText="1"/>
    </xf>
    <xf numFmtId="180" fontId="19" fillId="0" borderId="40" xfId="0" applyNumberFormat="1" applyFont="1" applyBorder="1" applyAlignment="1">
      <alignment horizontal="center" vertical="center" wrapText="1"/>
    </xf>
    <xf numFmtId="180" fontId="19" fillId="0" borderId="16" xfId="0" applyNumberFormat="1" applyFont="1" applyBorder="1" applyAlignment="1">
      <alignment horizontal="center" vertical="center" wrapText="1"/>
    </xf>
    <xf numFmtId="181" fontId="11" fillId="0" borderId="10" xfId="0" applyNumberFormat="1" applyFont="1" applyFill="1" applyBorder="1" applyAlignment="1" applyProtection="1">
      <alignment vertical="center" wrapText="1"/>
      <protection locked="0"/>
    </xf>
    <xf numFmtId="211" fontId="4" fillId="34" borderId="10" xfId="67" applyNumberFormat="1" applyFont="1" applyFill="1" applyBorder="1" applyAlignment="1">
      <alignment horizontal="right" vertical="center"/>
    </xf>
    <xf numFmtId="211" fontId="4" fillId="0" borderId="10" xfId="67" applyNumberFormat="1" applyFont="1" applyBorder="1" applyAlignment="1">
      <alignment horizontal="right" vertical="center"/>
    </xf>
    <xf numFmtId="0" fontId="5" fillId="0" borderId="10" xfId="57" applyFont="1" applyBorder="1" applyAlignment="1">
      <alignment horizontal="center" vertical="center"/>
      <protection/>
    </xf>
    <xf numFmtId="1" fontId="4" fillId="0" borderId="10" xfId="57" applyNumberFormat="1" applyFont="1" applyBorder="1" applyAlignment="1">
      <alignment horizontal="right" vertical="center" wrapText="1"/>
      <protection/>
    </xf>
    <xf numFmtId="184" fontId="16" fillId="34" borderId="10" xfId="0" applyNumberFormat="1" applyFont="1" applyFill="1" applyBorder="1" applyAlignment="1">
      <alignment vertical="center" wrapText="1"/>
    </xf>
    <xf numFmtId="184" fontId="11" fillId="35" borderId="10" xfId="0" applyNumberFormat="1" applyFont="1" applyFill="1" applyBorder="1" applyAlignment="1" applyProtection="1">
      <alignment vertical="center" wrapText="1"/>
      <protection locked="0"/>
    </xf>
    <xf numFmtId="182" fontId="14" fillId="34" borderId="0" xfId="0" applyNumberFormat="1" applyFont="1" applyFill="1" applyAlignment="1">
      <alignment/>
    </xf>
    <xf numFmtId="188" fontId="14" fillId="34" borderId="0" xfId="0" applyNumberFormat="1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 wrapText="1"/>
    </xf>
    <xf numFmtId="0" fontId="11" fillId="34" borderId="44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left" vertical="center" wrapText="1"/>
    </xf>
    <xf numFmtId="0" fontId="11" fillId="34" borderId="41" xfId="0" applyFont="1" applyFill="1" applyBorder="1" applyAlignment="1">
      <alignment horizontal="center" vertical="center" wrapText="1"/>
    </xf>
    <xf numFmtId="0" fontId="11" fillId="34" borderId="45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49" fontId="11" fillId="34" borderId="26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42" xfId="0" applyNumberFormat="1" applyFont="1" applyFill="1" applyBorder="1" applyAlignment="1">
      <alignment horizontal="center" vertical="center" wrapText="1"/>
    </xf>
    <xf numFmtId="49" fontId="11" fillId="34" borderId="28" xfId="0" applyNumberFormat="1" applyFont="1" applyFill="1" applyBorder="1" applyAlignment="1">
      <alignment horizontal="center" vertical="center" wrapText="1"/>
    </xf>
    <xf numFmtId="49" fontId="11" fillId="34" borderId="43" xfId="0" applyNumberFormat="1" applyFont="1" applyFill="1" applyBorder="1" applyAlignment="1">
      <alignment horizontal="center" vertical="center" wrapText="1"/>
    </xf>
    <xf numFmtId="49" fontId="11" fillId="34" borderId="44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0" fontId="15" fillId="34" borderId="11" xfId="58" applyFont="1" applyFill="1" applyBorder="1" applyAlignment="1">
      <alignment horizontal="center" vertical="center" wrapText="1"/>
      <protection/>
    </xf>
    <xf numFmtId="0" fontId="15" fillId="34" borderId="15" xfId="58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/>
      <protection/>
    </xf>
    <xf numFmtId="0" fontId="2" fillId="0" borderId="0" xfId="59" applyFont="1" applyAlignment="1">
      <alignment horizontal="center" vertical="center" wrapText="1"/>
      <protection/>
    </xf>
    <xf numFmtId="181" fontId="0" fillId="34" borderId="0" xfId="0" applyNumberFormat="1" applyFill="1" applyAlignment="1">
      <alignment/>
    </xf>
    <xf numFmtId="181" fontId="16" fillId="0" borderId="10" xfId="0" applyNumberFormat="1" applyFont="1" applyFill="1" applyBorder="1" applyAlignment="1">
      <alignment vertical="center" wrapText="1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0" fillId="34" borderId="0" xfId="0" applyFont="1" applyFill="1" applyAlignment="1" applyProtection="1">
      <alignment horizontal="center" vertical="center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лек 2" xfId="53"/>
    <cellStyle name="Обычный_Анализ Александр на 1.03.08" xfId="54"/>
    <cellStyle name="Обычный_Анализ Кадикас. на 1.03.08" xfId="55"/>
    <cellStyle name="Обычный_Анализ Моргаш. на 1.03.08" xfId="56"/>
    <cellStyle name="Обычный_Анализ район на 1.03.08" xfId="57"/>
    <cellStyle name="Обычный_Лист1 2" xfId="58"/>
    <cellStyle name="Обычный_Лист3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40;&#1085;&#1072;&#1083;&#1080;&#1079;%20&#1085;&#1072;%2001%2002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равка"/>
      <sheetName val="район"/>
      <sheetName val="александ"/>
      <sheetName val="б.сундырь"/>
      <sheetName val="ильинка"/>
      <sheetName val="кадикасы"/>
      <sheetName val="моргауши"/>
      <sheetName val="москак"/>
      <sheetName val="оринино"/>
      <sheetName val="сятра"/>
      <sheetName val="торай"/>
      <sheetName val="хорной"/>
      <sheetName val="чуманкас"/>
      <sheetName val="шатьма"/>
      <sheetName val="юнга"/>
      <sheetName val="юськасы"/>
      <sheetName val="ярабай"/>
      <sheetName val="ярославка"/>
    </sheetNames>
    <sheetDataSet>
      <sheetData sheetId="2">
        <row r="48">
          <cell r="C48">
            <v>0</v>
          </cell>
          <cell r="D48">
            <v>0</v>
          </cell>
        </row>
      </sheetData>
      <sheetData sheetId="7">
        <row r="57">
          <cell r="D57">
            <v>0</v>
          </cell>
        </row>
      </sheetData>
      <sheetData sheetId="10">
        <row r="59">
          <cell r="D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1.28125" style="179" customWidth="1"/>
    <col min="2" max="2" width="11.140625" style="180" customWidth="1"/>
    <col min="3" max="3" width="15.8515625" style="161" customWidth="1"/>
    <col min="4" max="4" width="14.7109375" style="161" customWidth="1"/>
    <col min="5" max="5" width="14.140625" style="161" customWidth="1"/>
    <col min="6" max="6" width="14.28125" style="161" customWidth="1"/>
    <col min="7" max="7" width="12.8515625" style="161" customWidth="1"/>
    <col min="8" max="8" width="10.7109375" style="161" customWidth="1"/>
    <col min="9" max="9" width="15.28125" style="161" customWidth="1"/>
    <col min="10" max="10" width="13.57421875" style="161" customWidth="1"/>
    <col min="11" max="11" width="12.421875" style="161" customWidth="1"/>
    <col min="12" max="12" width="9.28125" style="161" bestFit="1" customWidth="1"/>
    <col min="13" max="16384" width="9.140625" style="161" customWidth="1"/>
  </cols>
  <sheetData>
    <row r="1" spans="1:11" ht="26.25" customHeight="1" thickBot="1">
      <c r="A1" s="253" t="s">
        <v>326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23.25" customHeight="1">
      <c r="A2" s="254" t="s">
        <v>231</v>
      </c>
      <c r="B2" s="256" t="s">
        <v>232</v>
      </c>
      <c r="C2" s="258" t="s">
        <v>233</v>
      </c>
      <c r="D2" s="259"/>
      <c r="E2" s="260"/>
      <c r="F2" s="258" t="s">
        <v>234</v>
      </c>
      <c r="G2" s="259"/>
      <c r="H2" s="260"/>
      <c r="I2" s="258" t="s">
        <v>235</v>
      </c>
      <c r="J2" s="259"/>
      <c r="K2" s="260"/>
    </row>
    <row r="3" spans="1:11" ht="21" customHeight="1" thickBot="1">
      <c r="A3" s="255"/>
      <c r="B3" s="257"/>
      <c r="C3" s="162" t="s">
        <v>278</v>
      </c>
      <c r="D3" s="163" t="s">
        <v>236</v>
      </c>
      <c r="E3" s="164" t="s">
        <v>237</v>
      </c>
      <c r="F3" s="162" t="s">
        <v>278</v>
      </c>
      <c r="G3" s="163" t="s">
        <v>236</v>
      </c>
      <c r="H3" s="164" t="s">
        <v>237</v>
      </c>
      <c r="I3" s="162" t="s">
        <v>278</v>
      </c>
      <c r="J3" s="163" t="s">
        <v>236</v>
      </c>
      <c r="K3" s="164" t="s">
        <v>237</v>
      </c>
    </row>
    <row r="4" spans="1:11" s="167" customFormat="1" ht="30.75" customHeight="1" thickBot="1">
      <c r="A4" s="165" t="s">
        <v>5</v>
      </c>
      <c r="B4" s="166"/>
      <c r="C4" s="222">
        <f>SUM(C5:C11)</f>
        <v>85882</v>
      </c>
      <c r="D4" s="223">
        <f>SUM(D5:D11)</f>
        <v>32061.857809999998</v>
      </c>
      <c r="E4" s="224">
        <f>D4/C4*100</f>
        <v>37.33245361076826</v>
      </c>
      <c r="F4" s="222">
        <f>SUM(F5:F11)</f>
        <v>70684.4</v>
      </c>
      <c r="G4" s="223">
        <f>SUM(G5:G11)</f>
        <v>27190.343579999997</v>
      </c>
      <c r="H4" s="224">
        <f>G4/F4*100</f>
        <v>38.46724819054841</v>
      </c>
      <c r="I4" s="222">
        <f>I5+I6+I7+I8+I9+I10+I11</f>
        <v>15197.600000000002</v>
      </c>
      <c r="J4" s="222">
        <f>J5+J6+J7+J8+J9+J10+J11</f>
        <v>4871.514229999999</v>
      </c>
      <c r="K4" s="224">
        <f>J4/I4*100</f>
        <v>32.054496960046315</v>
      </c>
    </row>
    <row r="5" spans="1:11" ht="19.5" customHeight="1" thickBot="1">
      <c r="A5" s="168" t="s">
        <v>238</v>
      </c>
      <c r="B5" s="169">
        <v>10102</v>
      </c>
      <c r="C5" s="225">
        <f aca="true" t="shared" si="0" ref="C5:D20">F5+I5</f>
        <v>69221.2</v>
      </c>
      <c r="D5" s="225">
        <f t="shared" si="0"/>
        <v>25817.939440000002</v>
      </c>
      <c r="E5" s="226">
        <f aca="true" t="shared" si="1" ref="E5:E38">D5/C5*100</f>
        <v>37.2977345668668</v>
      </c>
      <c r="F5" s="225">
        <f>Район!C6</f>
        <v>59744.4</v>
      </c>
      <c r="G5" s="225">
        <f>Район!D6</f>
        <v>22283.30426</v>
      </c>
      <c r="H5" s="226">
        <f aca="true" t="shared" si="2" ref="H5:H38">G5/F5*100</f>
        <v>37.29772875784174</v>
      </c>
      <c r="I5" s="225">
        <f>Справка!I30</f>
        <v>9476.800000000001</v>
      </c>
      <c r="J5" s="225">
        <f>Справка!J30</f>
        <v>3534.6351799999993</v>
      </c>
      <c r="K5" s="227">
        <f aca="true" t="shared" si="3" ref="K5:K10">J5/I5*100</f>
        <v>37.29777118858685</v>
      </c>
    </row>
    <row r="6" spans="1:11" ht="19.5" customHeight="1" thickBot="1">
      <c r="A6" s="168" t="s">
        <v>239</v>
      </c>
      <c r="B6" s="169">
        <v>10500</v>
      </c>
      <c r="C6" s="225">
        <f t="shared" si="0"/>
        <v>8540</v>
      </c>
      <c r="D6" s="228">
        <f t="shared" si="0"/>
        <v>4119.21735</v>
      </c>
      <c r="E6" s="226">
        <f t="shared" si="1"/>
        <v>48.23439519906323</v>
      </c>
      <c r="F6" s="225">
        <f>Район!C7</f>
        <v>8370</v>
      </c>
      <c r="G6" s="225">
        <f>Район!D7</f>
        <v>4020.26049</v>
      </c>
      <c r="H6" s="226">
        <f t="shared" si="2"/>
        <v>48.03178602150538</v>
      </c>
      <c r="I6" s="225">
        <f>Справка!L30</f>
        <v>170</v>
      </c>
      <c r="J6" s="225">
        <f>Справка!M30</f>
        <v>98.95686000000002</v>
      </c>
      <c r="K6" s="227">
        <f t="shared" si="3"/>
        <v>58.20991764705884</v>
      </c>
    </row>
    <row r="7" spans="1:11" ht="19.5" customHeight="1" thickBot="1">
      <c r="A7" s="168" t="s">
        <v>240</v>
      </c>
      <c r="B7" s="169">
        <v>10601</v>
      </c>
      <c r="C7" s="225">
        <f t="shared" si="0"/>
        <v>420.00000000000006</v>
      </c>
      <c r="D7" s="228">
        <f t="shared" si="0"/>
        <v>117.39448</v>
      </c>
      <c r="E7" s="226">
        <f t="shared" si="1"/>
        <v>27.951066666666662</v>
      </c>
      <c r="F7" s="225">
        <v>0</v>
      </c>
      <c r="G7" s="228">
        <v>0</v>
      </c>
      <c r="H7" s="226">
        <v>0</v>
      </c>
      <c r="I7" s="225">
        <f>Справка!O30</f>
        <v>420.00000000000006</v>
      </c>
      <c r="J7" s="225">
        <f>Справка!P30</f>
        <v>117.39448</v>
      </c>
      <c r="K7" s="227">
        <f t="shared" si="3"/>
        <v>27.951066666666662</v>
      </c>
    </row>
    <row r="8" spans="1:11" ht="19.5" customHeight="1" thickBot="1">
      <c r="A8" s="168" t="s">
        <v>241</v>
      </c>
      <c r="B8" s="169">
        <v>10606</v>
      </c>
      <c r="C8" s="225">
        <f t="shared" si="0"/>
        <v>4930.8</v>
      </c>
      <c r="D8" s="228">
        <f t="shared" si="0"/>
        <v>1003.1104300000002</v>
      </c>
      <c r="E8" s="226">
        <f t="shared" si="1"/>
        <v>20.34376632595117</v>
      </c>
      <c r="F8" s="225">
        <v>0</v>
      </c>
      <c r="G8" s="228">
        <v>0</v>
      </c>
      <c r="H8" s="226">
        <v>0</v>
      </c>
      <c r="I8" s="225">
        <f>Справка!R30</f>
        <v>4930.8</v>
      </c>
      <c r="J8" s="225">
        <f>Справка!S30</f>
        <v>1003.1104300000002</v>
      </c>
      <c r="K8" s="227">
        <f t="shared" si="3"/>
        <v>20.34376632595117</v>
      </c>
    </row>
    <row r="9" spans="1:11" ht="33.75" customHeight="1" thickBot="1">
      <c r="A9" s="168" t="s">
        <v>242</v>
      </c>
      <c r="B9" s="169">
        <v>10701</v>
      </c>
      <c r="C9" s="225">
        <f t="shared" si="0"/>
        <v>70</v>
      </c>
      <c r="D9" s="228">
        <f t="shared" si="0"/>
        <v>9.12881</v>
      </c>
      <c r="E9" s="226">
        <f t="shared" si="1"/>
        <v>13.041157142857143</v>
      </c>
      <c r="F9" s="225">
        <f>Район!C13</f>
        <v>70</v>
      </c>
      <c r="G9" s="225">
        <f>Район!D13</f>
        <v>9.12881</v>
      </c>
      <c r="H9" s="226">
        <f t="shared" si="2"/>
        <v>13.041157142857143</v>
      </c>
      <c r="I9" s="225">
        <v>0</v>
      </c>
      <c r="J9" s="228">
        <v>0</v>
      </c>
      <c r="K9" s="227">
        <v>0</v>
      </c>
    </row>
    <row r="10" spans="1:11" ht="19.5" customHeight="1" thickBot="1">
      <c r="A10" s="168" t="s">
        <v>243</v>
      </c>
      <c r="B10" s="169">
        <v>10800</v>
      </c>
      <c r="C10" s="225">
        <f t="shared" si="0"/>
        <v>2700</v>
      </c>
      <c r="D10" s="228">
        <f t="shared" si="0"/>
        <v>994.9395000000001</v>
      </c>
      <c r="E10" s="226">
        <f t="shared" si="1"/>
        <v>36.849611111111116</v>
      </c>
      <c r="F10" s="225">
        <f>Район!C15</f>
        <v>2500</v>
      </c>
      <c r="G10" s="225">
        <f>Район!D15</f>
        <v>877.5222200000001</v>
      </c>
      <c r="H10" s="226">
        <f t="shared" si="2"/>
        <v>35.1008888</v>
      </c>
      <c r="I10" s="225">
        <f>Справка!U30</f>
        <v>199.99999999999997</v>
      </c>
      <c r="J10" s="225">
        <f>Справка!V30</f>
        <v>117.41727999999998</v>
      </c>
      <c r="K10" s="227">
        <f t="shared" si="3"/>
        <v>58.70864</v>
      </c>
    </row>
    <row r="11" spans="1:11" ht="19.5" customHeight="1" thickBot="1">
      <c r="A11" s="170" t="s">
        <v>244</v>
      </c>
      <c r="B11" s="171">
        <v>10900</v>
      </c>
      <c r="C11" s="229">
        <f t="shared" si="0"/>
        <v>0</v>
      </c>
      <c r="D11" s="230">
        <f t="shared" si="0"/>
        <v>0.1278</v>
      </c>
      <c r="E11" s="231"/>
      <c r="F11" s="229">
        <f>Район!C19</f>
        <v>0</v>
      </c>
      <c r="G11" s="229">
        <f>Район!D19</f>
        <v>0.1278</v>
      </c>
      <c r="H11" s="231"/>
      <c r="I11" s="229">
        <v>0</v>
      </c>
      <c r="J11" s="230">
        <v>0</v>
      </c>
      <c r="K11" s="227"/>
    </row>
    <row r="12" spans="1:11" s="167" customFormat="1" ht="27" customHeight="1" thickBot="1">
      <c r="A12" s="165" t="s">
        <v>20</v>
      </c>
      <c r="B12" s="166"/>
      <c r="C12" s="222">
        <f>SUM(C13:C19)</f>
        <v>11554.599999999999</v>
      </c>
      <c r="D12" s="223">
        <f>D13+D14+D15+D16+D17+D18</f>
        <v>4009.232610000001</v>
      </c>
      <c r="E12" s="224">
        <f t="shared" si="1"/>
        <v>34.69815147214098</v>
      </c>
      <c r="F12" s="223">
        <f>F13+F14+F15+F16+F17+F18</f>
        <v>8685.6</v>
      </c>
      <c r="G12" s="223">
        <f>G13+G14+G15+G16+G17+G18</f>
        <v>2846.75746</v>
      </c>
      <c r="H12" s="224">
        <f t="shared" si="2"/>
        <v>32.77559938288661</v>
      </c>
      <c r="I12" s="222">
        <f>I13+I14+I15+I16+I18+I19</f>
        <v>2869</v>
      </c>
      <c r="J12" s="223">
        <f>J13+J14+J15+J16+J17+J18+J19</f>
        <v>1162.47515</v>
      </c>
      <c r="K12" s="224">
        <f>J12/I12*100</f>
        <v>40.51847856395956</v>
      </c>
    </row>
    <row r="13" spans="1:11" ht="52.5" customHeight="1" thickBot="1">
      <c r="A13" s="168" t="s">
        <v>245</v>
      </c>
      <c r="B13" s="169">
        <v>11100</v>
      </c>
      <c r="C13" s="225">
        <f aca="true" t="shared" si="4" ref="C13:C20">F13+I13</f>
        <v>4809</v>
      </c>
      <c r="D13" s="228">
        <f t="shared" si="0"/>
        <v>2054.72119</v>
      </c>
      <c r="E13" s="226">
        <f t="shared" si="1"/>
        <v>42.72657912247869</v>
      </c>
      <c r="F13" s="225">
        <f>Район!C21+Район!C22+Район!C23+Район!C24</f>
        <v>2760</v>
      </c>
      <c r="G13" s="225">
        <f>Район!D21+Район!D22+Район!D23+Район!D24</f>
        <v>1059.14442</v>
      </c>
      <c r="H13" s="226">
        <f t="shared" si="2"/>
        <v>38.37479782608696</v>
      </c>
      <c r="I13" s="225">
        <f>Справка!X30+Справка!AD30</f>
        <v>2049</v>
      </c>
      <c r="J13" s="225">
        <f>Справка!Y30+Справка!AE30</f>
        <v>995.5767700000001</v>
      </c>
      <c r="K13" s="227">
        <f>J13/I13*100</f>
        <v>48.588422157149836</v>
      </c>
    </row>
    <row r="14" spans="1:11" ht="33" customHeight="1" thickBot="1">
      <c r="A14" s="168" t="s">
        <v>246</v>
      </c>
      <c r="B14" s="169">
        <v>11200</v>
      </c>
      <c r="C14" s="225">
        <f t="shared" si="4"/>
        <v>670</v>
      </c>
      <c r="D14" s="228">
        <f t="shared" si="0"/>
        <v>313.20422</v>
      </c>
      <c r="E14" s="226">
        <f t="shared" si="1"/>
        <v>46.74689850746269</v>
      </c>
      <c r="F14" s="225">
        <f>Район!C25</f>
        <v>670</v>
      </c>
      <c r="G14" s="225">
        <f>Район!D25</f>
        <v>313.20422</v>
      </c>
      <c r="H14" s="226">
        <f t="shared" si="2"/>
        <v>46.74689850746269</v>
      </c>
      <c r="I14" s="225">
        <v>0</v>
      </c>
      <c r="J14" s="228">
        <v>0</v>
      </c>
      <c r="K14" s="227">
        <v>0</v>
      </c>
    </row>
    <row r="15" spans="1:11" ht="33" customHeight="1" thickBot="1">
      <c r="A15" s="168" t="s">
        <v>247</v>
      </c>
      <c r="B15" s="169">
        <v>11300</v>
      </c>
      <c r="C15" s="225">
        <f t="shared" si="4"/>
        <v>362.9</v>
      </c>
      <c r="D15" s="228">
        <f>G15+J15</f>
        <v>5.12215</v>
      </c>
      <c r="E15" s="226">
        <f>D15/C15*100</f>
        <v>1.41144943510609</v>
      </c>
      <c r="F15" s="225">
        <f>Район!C26</f>
        <v>342.9</v>
      </c>
      <c r="G15" s="225">
        <f>Район!D26</f>
        <v>0</v>
      </c>
      <c r="H15" s="226">
        <f t="shared" si="2"/>
        <v>0</v>
      </c>
      <c r="I15" s="225">
        <f>Справка!AM30</f>
        <v>20</v>
      </c>
      <c r="J15" s="225">
        <f>Справка!AN30</f>
        <v>5.12215</v>
      </c>
      <c r="K15" s="227">
        <f>J15/I15*100</f>
        <v>25.610750000000003</v>
      </c>
    </row>
    <row r="16" spans="1:11" ht="33" customHeight="1" thickBot="1">
      <c r="A16" s="168" t="s">
        <v>248</v>
      </c>
      <c r="B16" s="169">
        <v>11400</v>
      </c>
      <c r="C16" s="225">
        <f t="shared" si="4"/>
        <v>3362.7</v>
      </c>
      <c r="D16" s="228">
        <f t="shared" si="0"/>
        <v>575.03342</v>
      </c>
      <c r="E16" s="226">
        <f t="shared" si="1"/>
        <v>17.1003485294555</v>
      </c>
      <c r="F16" s="225">
        <f>Район!C27+Район!C28</f>
        <v>2562.7</v>
      </c>
      <c r="G16" s="225">
        <f>Район!D27+Район!D28</f>
        <v>428.85718999999995</v>
      </c>
      <c r="H16" s="226">
        <f t="shared" si="2"/>
        <v>16.73458422757248</v>
      </c>
      <c r="I16" s="225">
        <f>Справка!AJ30</f>
        <v>800</v>
      </c>
      <c r="J16" s="225">
        <f>Справка!AK30</f>
        <v>146.17623</v>
      </c>
      <c r="K16" s="227">
        <f>J16/I16*100</f>
        <v>18.27202875</v>
      </c>
    </row>
    <row r="17" spans="1:11" ht="22.5" customHeight="1" thickBot="1">
      <c r="A17" s="168" t="s">
        <v>295</v>
      </c>
      <c r="B17" s="169">
        <v>11600</v>
      </c>
      <c r="C17" s="225">
        <f t="shared" si="4"/>
        <v>2335</v>
      </c>
      <c r="D17" s="228">
        <f t="shared" si="0"/>
        <v>1006.3588299999999</v>
      </c>
      <c r="E17" s="226">
        <f t="shared" si="1"/>
        <v>43.09887922912205</v>
      </c>
      <c r="F17" s="225">
        <f>Район!C29</f>
        <v>2335</v>
      </c>
      <c r="G17" s="225">
        <f>Район!D29</f>
        <v>1006.3588299999999</v>
      </c>
      <c r="H17" s="226">
        <f t="shared" si="2"/>
        <v>43.09887922912205</v>
      </c>
      <c r="I17" s="225">
        <v>0</v>
      </c>
      <c r="J17" s="228">
        <v>0</v>
      </c>
      <c r="K17" s="227">
        <v>0</v>
      </c>
    </row>
    <row r="18" spans="1:11" ht="22.5" customHeight="1" thickBot="1">
      <c r="A18" s="168" t="s">
        <v>249</v>
      </c>
      <c r="B18" s="169">
        <v>11700</v>
      </c>
      <c r="C18" s="225">
        <f t="shared" si="4"/>
        <v>15</v>
      </c>
      <c r="D18" s="228">
        <f>G18+J18</f>
        <v>54.7928</v>
      </c>
      <c r="E18" s="226">
        <f>D18/C18*100</f>
        <v>365.2853333333333</v>
      </c>
      <c r="F18" s="225">
        <f>Район!C42+Район!C43</f>
        <v>15</v>
      </c>
      <c r="G18" s="225">
        <f>Район!D42+Район!D43</f>
        <v>39.1928</v>
      </c>
      <c r="H18" s="226">
        <f>G18/F18*100</f>
        <v>261.2853333333333</v>
      </c>
      <c r="I18" s="225">
        <f>Справка!AP30</f>
        <v>0</v>
      </c>
      <c r="J18" s="225">
        <f>Справка!AQ30</f>
        <v>15.600000000000001</v>
      </c>
      <c r="K18" s="227"/>
    </row>
    <row r="19" spans="1:11" ht="22.5" customHeight="1" hidden="1" thickBot="1">
      <c r="A19" s="170" t="s">
        <v>250</v>
      </c>
      <c r="B19" s="171">
        <v>11900</v>
      </c>
      <c r="C19" s="229">
        <f t="shared" si="4"/>
        <v>0</v>
      </c>
      <c r="D19" s="230">
        <v>0</v>
      </c>
      <c r="E19" s="231"/>
      <c r="F19" s="229">
        <f>Район!C50</f>
        <v>0</v>
      </c>
      <c r="G19" s="229">
        <v>0</v>
      </c>
      <c r="H19" s="231"/>
      <c r="I19" s="229">
        <f>Справка!AV30</f>
        <v>0</v>
      </c>
      <c r="J19" s="229">
        <f>Справка!AW30</f>
        <v>0</v>
      </c>
      <c r="K19" s="231"/>
    </row>
    <row r="20" spans="1:11" ht="33" customHeight="1" hidden="1" thickBot="1">
      <c r="A20" s="172" t="s">
        <v>251</v>
      </c>
      <c r="B20" s="173">
        <v>30000</v>
      </c>
      <c r="C20" s="232">
        <f t="shared" si="4"/>
        <v>0</v>
      </c>
      <c r="D20" s="233">
        <f t="shared" si="0"/>
        <v>0</v>
      </c>
      <c r="E20" s="234"/>
      <c r="F20" s="232">
        <f>'[1]район'!C48</f>
        <v>0</v>
      </c>
      <c r="G20" s="233">
        <f>'[1]район'!D48</f>
        <v>0</v>
      </c>
      <c r="H20" s="234"/>
      <c r="I20" s="232">
        <v>0</v>
      </c>
      <c r="J20" s="233">
        <v>0</v>
      </c>
      <c r="K20" s="234"/>
    </row>
    <row r="21" spans="1:11" ht="36.75" customHeight="1" thickBot="1">
      <c r="A21" s="172" t="s">
        <v>38</v>
      </c>
      <c r="B21" s="173"/>
      <c r="C21" s="232">
        <f>SUM(C4,C12,C20)</f>
        <v>97436.6</v>
      </c>
      <c r="D21" s="233">
        <f>SUM(D4,D12,D20)</f>
        <v>36071.09042</v>
      </c>
      <c r="E21" s="234">
        <f t="shared" si="1"/>
        <v>37.02006270744258</v>
      </c>
      <c r="F21" s="232">
        <f>SUM(F4,F12,F20)</f>
        <v>79370</v>
      </c>
      <c r="G21" s="232">
        <f>SUM(G4,G12,G20)</f>
        <v>30037.101039999998</v>
      </c>
      <c r="H21" s="234">
        <f t="shared" si="2"/>
        <v>37.84440095754063</v>
      </c>
      <c r="I21" s="232">
        <f>I4+I12</f>
        <v>18066.600000000002</v>
      </c>
      <c r="J21" s="233">
        <f>J4+J12</f>
        <v>6033.989379999999</v>
      </c>
      <c r="K21" s="234">
        <f>J21/I21*100</f>
        <v>33.3985884449758</v>
      </c>
    </row>
    <row r="22" spans="1:11" ht="33" customHeight="1" thickBot="1">
      <c r="A22" s="172" t="s">
        <v>252</v>
      </c>
      <c r="B22" s="173">
        <v>20000</v>
      </c>
      <c r="C22" s="232">
        <v>256444.2396</v>
      </c>
      <c r="D22" s="232">
        <v>104907.20051</v>
      </c>
      <c r="E22" s="234">
        <f t="shared" si="1"/>
        <v>40.90838642881335</v>
      </c>
      <c r="F22" s="232">
        <f>Район!C45</f>
        <v>260784.0396</v>
      </c>
      <c r="G22" s="232">
        <f>Район!D45</f>
        <v>105992.15050999999</v>
      </c>
      <c r="H22" s="234">
        <f t="shared" si="2"/>
        <v>40.643649309434196</v>
      </c>
      <c r="I22" s="232">
        <f>Справка!AY30</f>
        <v>49237.84599999999</v>
      </c>
      <c r="J22" s="232">
        <f>Справка!AZ30</f>
        <v>18240.201999999997</v>
      </c>
      <c r="K22" s="234">
        <f aca="true" t="shared" si="5" ref="K22:K38">J22/I22*100</f>
        <v>37.04508519726878</v>
      </c>
    </row>
    <row r="23" spans="1:12" ht="29.25" customHeight="1" thickBot="1">
      <c r="A23" s="174" t="s">
        <v>253</v>
      </c>
      <c r="B23" s="173"/>
      <c r="C23" s="233">
        <f>C22+C21</f>
        <v>353880.8396</v>
      </c>
      <c r="D23" s="233">
        <f>D22+D21</f>
        <v>140978.29093</v>
      </c>
      <c r="E23" s="234">
        <f t="shared" si="1"/>
        <v>39.83778581777729</v>
      </c>
      <c r="F23" s="233">
        <f>F22+F21</f>
        <v>340154.0396</v>
      </c>
      <c r="G23" s="233">
        <f>G22+G21</f>
        <v>136029.25155</v>
      </c>
      <c r="H23" s="234">
        <f t="shared" si="2"/>
        <v>39.99048540183792</v>
      </c>
      <c r="I23" s="233">
        <f>I22+I21</f>
        <v>67304.446</v>
      </c>
      <c r="J23" s="233">
        <f>J22+J21</f>
        <v>24274.191379999997</v>
      </c>
      <c r="K23" s="234">
        <f t="shared" si="5"/>
        <v>36.06625241369641</v>
      </c>
      <c r="L23" s="175"/>
    </row>
    <row r="24" spans="1:11" ht="29.25" customHeight="1" thickBot="1">
      <c r="A24" s="174" t="s">
        <v>254</v>
      </c>
      <c r="B24" s="173"/>
      <c r="C24" s="232">
        <f>C25+C26+C27+C28+C29+C30+C31+C32+C33+C34+C38+C35+C36+C37</f>
        <v>363526.2996</v>
      </c>
      <c r="D24" s="232">
        <f>D25+D26+D27+D28+D29+D30+D31+D32+D33+D34+D38+D35+D36+D37</f>
        <v>123243.91211</v>
      </c>
      <c r="E24" s="234">
        <f t="shared" si="1"/>
        <v>33.90233725747198</v>
      </c>
      <c r="F24" s="232">
        <f>SUM(F25:F38)</f>
        <v>347887.9396</v>
      </c>
      <c r="G24" s="233">
        <f>SUM(G25:G38)</f>
        <v>123709.77919999999</v>
      </c>
      <c r="H24" s="234">
        <f t="shared" si="2"/>
        <v>35.560237972676184</v>
      </c>
      <c r="I24" s="232">
        <f>I25+I26+I27+I28+I29+I30+I31+I32+I33+I34+I35+I36+I37+I38</f>
        <v>69216.006</v>
      </c>
      <c r="J24" s="232">
        <f>J25+J26+J27+J28+J29+J30+J31+J32+J33+J34+J35+J36+J37+J38</f>
        <v>18859.28491</v>
      </c>
      <c r="K24" s="234">
        <f t="shared" si="5"/>
        <v>27.246999646295684</v>
      </c>
    </row>
    <row r="25" spans="1:11" ht="30.75" customHeight="1" thickBot="1">
      <c r="A25" s="176" t="s">
        <v>255</v>
      </c>
      <c r="B25" s="210" t="s">
        <v>49</v>
      </c>
      <c r="C25" s="225">
        <v>31933.4936</v>
      </c>
      <c r="D25" s="235">
        <v>11275.6331</v>
      </c>
      <c r="E25" s="227">
        <f t="shared" si="1"/>
        <v>35.30973854987165</v>
      </c>
      <c r="F25" s="236">
        <f>Район!C57</f>
        <v>20210.493599999998</v>
      </c>
      <c r="G25" s="236">
        <f>Район!D57</f>
        <v>7249.484489999999</v>
      </c>
      <c r="H25" s="227">
        <f t="shared" si="2"/>
        <v>35.8699031972183</v>
      </c>
      <c r="I25" s="236">
        <f>Справка!BW30</f>
        <v>11724.800000000001</v>
      </c>
      <c r="J25" s="236">
        <f>Справка!BX30</f>
        <v>4026.1486099999997</v>
      </c>
      <c r="K25" s="234">
        <f t="shared" si="5"/>
        <v>34.338740191730345</v>
      </c>
    </row>
    <row r="26" spans="1:11" ht="30.75" customHeight="1" thickBot="1">
      <c r="A26" s="207" t="s">
        <v>256</v>
      </c>
      <c r="B26" s="209" t="s">
        <v>57</v>
      </c>
      <c r="C26" s="237">
        <v>1446.1</v>
      </c>
      <c r="D26" s="228">
        <v>364.82239</v>
      </c>
      <c r="E26" s="238">
        <f t="shared" si="1"/>
        <v>25.22801950072609</v>
      </c>
      <c r="F26" s="225">
        <f>Район!C65</f>
        <v>1446.1</v>
      </c>
      <c r="G26" s="225">
        <f>Район!D65</f>
        <v>1446.1</v>
      </c>
      <c r="H26" s="226">
        <f t="shared" si="2"/>
        <v>100</v>
      </c>
      <c r="I26" s="225">
        <f>Справка!CL30</f>
        <v>1446.1</v>
      </c>
      <c r="J26" s="225">
        <f>Справка!CM30</f>
        <v>364.82239</v>
      </c>
      <c r="K26" s="234">
        <f t="shared" si="5"/>
        <v>25.22801950072609</v>
      </c>
    </row>
    <row r="27" spans="1:11" ht="33" customHeight="1" thickBot="1">
      <c r="A27" s="207" t="s">
        <v>257</v>
      </c>
      <c r="B27" s="209" t="s">
        <v>61</v>
      </c>
      <c r="C27" s="225">
        <v>1533.788</v>
      </c>
      <c r="D27" s="239">
        <v>318.2539</v>
      </c>
      <c r="E27" s="226">
        <f t="shared" si="1"/>
        <v>20.749536441802906</v>
      </c>
      <c r="F27" s="225">
        <f>Район!C67</f>
        <v>923.1</v>
      </c>
      <c r="G27" s="225">
        <f>Район!D67</f>
        <v>235.1839</v>
      </c>
      <c r="H27" s="226">
        <f t="shared" si="2"/>
        <v>25.47761889286101</v>
      </c>
      <c r="I27" s="225">
        <f>Справка!CO30</f>
        <v>610.688</v>
      </c>
      <c r="J27" s="225">
        <f>Справка!CP30</f>
        <v>83.07</v>
      </c>
      <c r="K27" s="234">
        <f t="shared" si="5"/>
        <v>13.602690735694821</v>
      </c>
    </row>
    <row r="28" spans="1:11" ht="30" customHeight="1" thickBot="1">
      <c r="A28" s="207" t="s">
        <v>258</v>
      </c>
      <c r="B28" s="209" t="s">
        <v>67</v>
      </c>
      <c r="C28" s="225">
        <v>28276.5</v>
      </c>
      <c r="D28" s="228">
        <v>7453.27781</v>
      </c>
      <c r="E28" s="226">
        <f t="shared" si="1"/>
        <v>26.35855855569112</v>
      </c>
      <c r="F28" s="225">
        <f>Район!C70</f>
        <v>26728.6</v>
      </c>
      <c r="G28" s="225">
        <f>Район!D70</f>
        <v>7297.02181</v>
      </c>
      <c r="H28" s="226">
        <f t="shared" si="2"/>
        <v>27.300426546844953</v>
      </c>
      <c r="I28" s="225">
        <f>Справка!CR30</f>
        <v>1657.9</v>
      </c>
      <c r="J28" s="225">
        <f>Справка!CS30</f>
        <v>156.256</v>
      </c>
      <c r="K28" s="234">
        <f t="shared" si="5"/>
        <v>9.424935158936004</v>
      </c>
    </row>
    <row r="29" spans="1:11" ht="30" customHeight="1" thickBot="1">
      <c r="A29" s="168" t="s">
        <v>259</v>
      </c>
      <c r="B29" s="208" t="s">
        <v>75</v>
      </c>
      <c r="C29" s="225">
        <v>16547.04</v>
      </c>
      <c r="D29" s="239">
        <v>5265.5125</v>
      </c>
      <c r="E29" s="226">
        <f t="shared" si="1"/>
        <v>31.82147683211015</v>
      </c>
      <c r="F29" s="225">
        <f>Район!C75</f>
        <v>6634.5</v>
      </c>
      <c r="G29" s="225">
        <f>Район!D75</f>
        <v>4245.102</v>
      </c>
      <c r="H29" s="226">
        <f t="shared" si="2"/>
        <v>63.98525887406738</v>
      </c>
      <c r="I29" s="225">
        <f>Справка!CU30</f>
        <v>15936.539999999999</v>
      </c>
      <c r="J29" s="225">
        <f>Справка!CV30</f>
        <v>5265.5125</v>
      </c>
      <c r="K29" s="234">
        <f t="shared" si="5"/>
        <v>33.04050000815735</v>
      </c>
    </row>
    <row r="30" spans="1:11" ht="30" customHeight="1" thickBot="1">
      <c r="A30" s="168" t="s">
        <v>260</v>
      </c>
      <c r="B30" s="177" t="s">
        <v>83</v>
      </c>
      <c r="C30" s="225">
        <v>60</v>
      </c>
      <c r="D30" s="228">
        <v>0</v>
      </c>
      <c r="E30" s="226">
        <f t="shared" si="1"/>
        <v>0</v>
      </c>
      <c r="F30" s="225">
        <f>Район!C79</f>
        <v>60</v>
      </c>
      <c r="G30" s="225">
        <f>Район!D79</f>
        <v>0</v>
      </c>
      <c r="H30" s="226">
        <f t="shared" si="2"/>
        <v>0</v>
      </c>
      <c r="I30" s="225">
        <v>0</v>
      </c>
      <c r="J30" s="228">
        <v>0</v>
      </c>
      <c r="K30" s="240">
        <v>0</v>
      </c>
    </row>
    <row r="31" spans="1:11" ht="30" customHeight="1" thickBot="1">
      <c r="A31" s="168" t="s">
        <v>261</v>
      </c>
      <c r="B31" s="177" t="s">
        <v>87</v>
      </c>
      <c r="C31" s="225">
        <v>204723.4</v>
      </c>
      <c r="D31" s="239">
        <v>75268.29152</v>
      </c>
      <c r="E31" s="226">
        <f t="shared" si="1"/>
        <v>36.76584675713671</v>
      </c>
      <c r="F31" s="225">
        <f>Район!C81</f>
        <v>204723.4</v>
      </c>
      <c r="G31" s="225">
        <f>Район!D81</f>
        <v>75268.29151999998</v>
      </c>
      <c r="H31" s="226">
        <f t="shared" si="2"/>
        <v>36.76584675713669</v>
      </c>
      <c r="I31" s="225">
        <v>0</v>
      </c>
      <c r="J31" s="228">
        <v>0</v>
      </c>
      <c r="K31" s="240">
        <v>0</v>
      </c>
    </row>
    <row r="32" spans="1:11" ht="30" customHeight="1" thickBot="1">
      <c r="A32" s="168" t="s">
        <v>262</v>
      </c>
      <c r="B32" s="177" t="s">
        <v>97</v>
      </c>
      <c r="C32" s="225">
        <v>26553.132</v>
      </c>
      <c r="D32" s="228">
        <v>9174.09865</v>
      </c>
      <c r="E32" s="226">
        <f t="shared" si="1"/>
        <v>34.549968154415836</v>
      </c>
      <c r="F32" s="225">
        <f>Район!C86</f>
        <v>3508.1</v>
      </c>
      <c r="G32" s="225">
        <f>Район!D86</f>
        <v>1351.78224</v>
      </c>
      <c r="H32" s="226">
        <f t="shared" si="2"/>
        <v>38.533172942618506</v>
      </c>
      <c r="I32" s="225">
        <f>Справка!CX30</f>
        <v>23045.032</v>
      </c>
      <c r="J32" s="225">
        <f>Справка!CY30</f>
        <v>7822.31641</v>
      </c>
      <c r="K32" s="240">
        <f t="shared" si="5"/>
        <v>33.9436127057667</v>
      </c>
    </row>
    <row r="33" spans="1:11" ht="30" customHeight="1" thickBot="1">
      <c r="A33" s="168" t="s">
        <v>284</v>
      </c>
      <c r="B33" s="177" t="s">
        <v>101</v>
      </c>
      <c r="C33" s="225">
        <v>31391.5</v>
      </c>
      <c r="D33" s="239">
        <v>9861.93464</v>
      </c>
      <c r="E33" s="226">
        <f t="shared" si="1"/>
        <v>31.41593947406145</v>
      </c>
      <c r="F33" s="225">
        <f>Район!C88</f>
        <v>31391.500000000004</v>
      </c>
      <c r="G33" s="225">
        <f>Район!D88</f>
        <v>9861.93464</v>
      </c>
      <c r="H33" s="226">
        <f t="shared" si="2"/>
        <v>31.415939474061442</v>
      </c>
      <c r="I33" s="225">
        <v>0</v>
      </c>
      <c r="J33" s="225">
        <v>0</v>
      </c>
      <c r="K33" s="240">
        <v>0</v>
      </c>
    </row>
    <row r="34" spans="1:11" ht="30" customHeight="1" thickBot="1">
      <c r="A34" s="168" t="s">
        <v>263</v>
      </c>
      <c r="B34" s="177" t="s">
        <v>264</v>
      </c>
      <c r="C34" s="225">
        <v>14845.146</v>
      </c>
      <c r="D34" s="228">
        <v>1187.79813</v>
      </c>
      <c r="E34" s="226">
        <f t="shared" si="1"/>
        <v>8.001255966091541</v>
      </c>
      <c r="F34" s="225">
        <f>Район!C94</f>
        <v>14845.145999999999</v>
      </c>
      <c r="G34" s="225">
        <f>Район!D94</f>
        <v>1187.7981300000001</v>
      </c>
      <c r="H34" s="226">
        <f t="shared" si="2"/>
        <v>8.001255966091545</v>
      </c>
      <c r="I34" s="225">
        <f>Справка!DA30</f>
        <v>10251.045999999998</v>
      </c>
      <c r="J34" s="225">
        <f>Справка!DB30</f>
        <v>0</v>
      </c>
      <c r="K34" s="240">
        <f t="shared" si="5"/>
        <v>0</v>
      </c>
    </row>
    <row r="35" spans="1:11" ht="30" customHeight="1" thickBot="1">
      <c r="A35" s="181" t="s">
        <v>274</v>
      </c>
      <c r="B35" s="182" t="s">
        <v>118</v>
      </c>
      <c r="C35" s="225">
        <v>5811.2</v>
      </c>
      <c r="D35" s="239">
        <v>3042.46947</v>
      </c>
      <c r="E35" s="226">
        <f t="shared" si="1"/>
        <v>52.355270340033044</v>
      </c>
      <c r="F35" s="242">
        <f>Район!C99</f>
        <v>5607.1</v>
      </c>
      <c r="G35" s="242">
        <f>Район!D99</f>
        <v>2986.26047</v>
      </c>
      <c r="H35" s="226">
        <f t="shared" si="2"/>
        <v>53.25855558131655</v>
      </c>
      <c r="I35" s="242">
        <f>Справка!DD30</f>
        <v>204.10000000000002</v>
      </c>
      <c r="J35" s="242">
        <f>Справка!DE30</f>
        <v>56.209</v>
      </c>
      <c r="K35" s="240">
        <f t="shared" si="5"/>
        <v>27.53993140617344</v>
      </c>
    </row>
    <row r="36" spans="1:11" ht="30" customHeight="1" thickBot="1">
      <c r="A36" s="181" t="s">
        <v>275</v>
      </c>
      <c r="B36" s="182" t="s">
        <v>130</v>
      </c>
      <c r="C36" s="225">
        <v>50</v>
      </c>
      <c r="D36" s="228">
        <v>31.82</v>
      </c>
      <c r="E36" s="226">
        <f t="shared" si="1"/>
        <v>63.63999999999999</v>
      </c>
      <c r="F36" s="242">
        <f>Район!C105</f>
        <v>50</v>
      </c>
      <c r="G36" s="242">
        <f>Район!D105</f>
        <v>31.82</v>
      </c>
      <c r="H36" s="226">
        <f t="shared" si="2"/>
        <v>63.63999999999999</v>
      </c>
      <c r="I36" s="242">
        <v>0</v>
      </c>
      <c r="J36" s="242">
        <v>0</v>
      </c>
      <c r="K36" s="240">
        <v>0</v>
      </c>
    </row>
    <row r="37" spans="1:11" ht="34.5" customHeight="1" thickBot="1">
      <c r="A37" s="181" t="s">
        <v>276</v>
      </c>
      <c r="B37" s="182" t="s">
        <v>134</v>
      </c>
      <c r="C37" s="225">
        <v>355</v>
      </c>
      <c r="D37" s="241">
        <f>G37+J37</f>
        <v>0</v>
      </c>
      <c r="E37" s="226">
        <f t="shared" si="1"/>
        <v>0</v>
      </c>
      <c r="F37" s="242">
        <f>Район!C107</f>
        <v>355</v>
      </c>
      <c r="G37" s="242">
        <f>Район!D107</f>
        <v>0</v>
      </c>
      <c r="H37" s="226">
        <v>0</v>
      </c>
      <c r="I37" s="242">
        <v>0</v>
      </c>
      <c r="J37" s="242">
        <v>0</v>
      </c>
      <c r="K37" s="240">
        <v>0</v>
      </c>
    </row>
    <row r="38" spans="1:11" ht="30" customHeight="1" thickBot="1">
      <c r="A38" s="170" t="s">
        <v>265</v>
      </c>
      <c r="B38" s="178" t="s">
        <v>273</v>
      </c>
      <c r="C38" s="237">
        <v>0</v>
      </c>
      <c r="D38" s="228">
        <v>0</v>
      </c>
      <c r="E38" s="226" t="e">
        <f t="shared" si="1"/>
        <v>#DIV/0!</v>
      </c>
      <c r="F38" s="229">
        <f>Район!C109</f>
        <v>31404.899999999998</v>
      </c>
      <c r="G38" s="229">
        <f>Район!D109</f>
        <v>12549</v>
      </c>
      <c r="H38" s="226">
        <f t="shared" si="2"/>
        <v>39.95873255447398</v>
      </c>
      <c r="I38" s="229">
        <f>Справка!DG30</f>
        <v>4339.8</v>
      </c>
      <c r="J38" s="229">
        <f>Справка!DH30</f>
        <v>1084.95</v>
      </c>
      <c r="K38" s="240">
        <f t="shared" si="5"/>
        <v>25</v>
      </c>
    </row>
    <row r="39" spans="3:11" ht="15.75">
      <c r="C39" s="221"/>
      <c r="D39" s="221"/>
      <c r="E39" s="175"/>
      <c r="F39" s="175"/>
      <c r="G39" s="175"/>
      <c r="H39" s="175"/>
      <c r="I39" s="175"/>
      <c r="J39" s="175"/>
      <c r="K39" s="175"/>
    </row>
    <row r="40" ht="15.75">
      <c r="A40" s="179" t="s">
        <v>141</v>
      </c>
    </row>
    <row r="41" spans="1:5" ht="15.75">
      <c r="A41" s="179" t="s">
        <v>266</v>
      </c>
      <c r="C41" s="175"/>
      <c r="D41" s="252" t="s">
        <v>267</v>
      </c>
      <c r="E41" s="252"/>
    </row>
  </sheetData>
  <sheetProtection/>
  <mergeCells count="7">
    <mergeCell ref="D41:E41"/>
    <mergeCell ref="A1:K1"/>
    <mergeCell ref="A2:A3"/>
    <mergeCell ref="B2:B3"/>
    <mergeCell ref="C2:E2"/>
    <mergeCell ref="F2:H2"/>
    <mergeCell ref="I2:K2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2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49">
      <selection activeCell="D57" sqref="D57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7" t="s">
        <v>317</v>
      </c>
      <c r="B1" s="297"/>
      <c r="C1" s="297"/>
      <c r="D1" s="297"/>
      <c r="E1" s="297"/>
      <c r="F1" s="297"/>
      <c r="G1" s="1"/>
    </row>
    <row r="2" spans="1:7" ht="18" customHeight="1">
      <c r="A2" s="297"/>
      <c r="B2" s="297"/>
      <c r="C2" s="297"/>
      <c r="D2" s="297"/>
      <c r="E2" s="297"/>
      <c r="F2" s="29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964.4000000000001</v>
      </c>
      <c r="D5" s="11">
        <f>SUM(D6,D8,D10,D13,D15)</f>
        <v>229.71789</v>
      </c>
      <c r="E5" s="12">
        <f aca="true" t="shared" si="0" ref="E5:E35">D5/C5*100</f>
        <v>23.81977291580257</v>
      </c>
      <c r="F5" s="12">
        <f aca="true" t="shared" si="1" ref="F5:F36">D5-C5</f>
        <v>-734.6821100000001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509.7</v>
      </c>
      <c r="D6" s="11">
        <f>SUM(D7)</f>
        <v>184.64384</v>
      </c>
      <c r="E6" s="12">
        <f t="shared" si="0"/>
        <v>36.225983912105164</v>
      </c>
      <c r="F6" s="12">
        <f t="shared" si="1"/>
        <v>-325.05616</v>
      </c>
      <c r="G6" s="1"/>
    </row>
    <row r="7" spans="1:7" s="9" customFormat="1" ht="15.75">
      <c r="A7" s="13">
        <v>1010200001</v>
      </c>
      <c r="B7" s="14" t="s">
        <v>7</v>
      </c>
      <c r="C7" s="15">
        <v>509.7</v>
      </c>
      <c r="D7" s="15">
        <v>184.64384</v>
      </c>
      <c r="E7" s="12">
        <f t="shared" si="0"/>
        <v>36.225983912105164</v>
      </c>
      <c r="F7" s="12">
        <f t="shared" si="1"/>
        <v>-325.05616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17</v>
      </c>
      <c r="D8" s="11">
        <f>SUM(D9)</f>
        <v>2.8488</v>
      </c>
      <c r="E8" s="12">
        <f t="shared" si="0"/>
        <v>16.75764705882353</v>
      </c>
      <c r="F8" s="12">
        <f t="shared" si="1"/>
        <v>-14.1512</v>
      </c>
      <c r="G8" s="1"/>
    </row>
    <row r="9" spans="1:7" s="9" customFormat="1" ht="15.75">
      <c r="A9" s="13">
        <v>1050300001</v>
      </c>
      <c r="B9" s="13" t="s">
        <v>9</v>
      </c>
      <c r="C9" s="12">
        <v>17</v>
      </c>
      <c r="D9" s="12">
        <v>2.8488</v>
      </c>
      <c r="E9" s="12">
        <f t="shared" si="0"/>
        <v>16.75764705882353</v>
      </c>
      <c r="F9" s="12">
        <f t="shared" si="1"/>
        <v>-14.1512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418.7</v>
      </c>
      <c r="D10" s="11">
        <f>SUM(D11:D12)</f>
        <v>37.660250000000005</v>
      </c>
      <c r="E10" s="12">
        <f t="shared" si="0"/>
        <v>8.994566515404825</v>
      </c>
      <c r="F10" s="12">
        <f t="shared" si="1"/>
        <v>-381.03974999999997</v>
      </c>
      <c r="G10" s="1"/>
    </row>
    <row r="11" spans="1:7" s="9" customFormat="1" ht="15.75">
      <c r="A11" s="13">
        <v>1060600000</v>
      </c>
      <c r="B11" s="13" t="s">
        <v>11</v>
      </c>
      <c r="C11" s="12">
        <v>390.8</v>
      </c>
      <c r="D11" s="12">
        <v>28.50269</v>
      </c>
      <c r="E11" s="12">
        <f t="shared" si="0"/>
        <v>7.293421187308086</v>
      </c>
      <c r="F11" s="12">
        <f t="shared" si="1"/>
        <v>-362.29731000000004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27.9</v>
      </c>
      <c r="D12" s="18">
        <v>9.15756</v>
      </c>
      <c r="E12" s="12">
        <f t="shared" si="0"/>
        <v>32.822795698924736</v>
      </c>
      <c r="F12" s="12">
        <f t="shared" si="1"/>
        <v>-18.74244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19</v>
      </c>
      <c r="D15" s="11">
        <f>SUM(D16:D19)</f>
        <v>4.565</v>
      </c>
      <c r="E15" s="12">
        <f t="shared" si="0"/>
        <v>24.02631578947369</v>
      </c>
      <c r="F15" s="12">
        <f t="shared" si="1"/>
        <v>-14.434999999999999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.75" customHeight="1">
      <c r="A17" s="13">
        <v>1080400001</v>
      </c>
      <c r="B17" s="14" t="s">
        <v>17</v>
      </c>
      <c r="C17" s="12">
        <v>19</v>
      </c>
      <c r="D17" s="12">
        <v>4.565</v>
      </c>
      <c r="E17" s="12">
        <f t="shared" si="0"/>
        <v>24.02631578947369</v>
      </c>
      <c r="F17" s="12">
        <f t="shared" si="1"/>
        <v>-14.434999999999999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190</v>
      </c>
      <c r="D20" s="11">
        <f>SUM(D21:D36)</f>
        <v>49.056619999999995</v>
      </c>
      <c r="E20" s="12">
        <f t="shared" si="0"/>
        <v>25.819273684210525</v>
      </c>
      <c r="F20" s="12">
        <f t="shared" si="1"/>
        <v>-140.94338</v>
      </c>
      <c r="G20" s="1"/>
    </row>
    <row r="21" spans="1:7" s="9" customFormat="1" ht="14.25" customHeight="1">
      <c r="A21" s="13">
        <v>1110501101</v>
      </c>
      <c r="B21" s="13" t="s">
        <v>21</v>
      </c>
      <c r="C21" s="12">
        <v>129</v>
      </c>
      <c r="D21" s="12">
        <v>14.15821</v>
      </c>
      <c r="E21" s="12">
        <f t="shared" si="0"/>
        <v>10.975356589147287</v>
      </c>
      <c r="F21" s="12">
        <f t="shared" si="1"/>
        <v>-114.84179</v>
      </c>
      <c r="G21" s="1"/>
    </row>
    <row r="22" spans="1:7" s="9" customFormat="1" ht="14.25" customHeight="1">
      <c r="A22" s="13">
        <v>1110503505</v>
      </c>
      <c r="B22" s="13" t="s">
        <v>22</v>
      </c>
      <c r="C22" s="12">
        <v>0</v>
      </c>
      <c r="D22" s="12">
        <v>3.8875</v>
      </c>
      <c r="E22" s="12"/>
      <c r="F22" s="12">
        <f t="shared" si="1"/>
        <v>3.8875</v>
      </c>
      <c r="G22" s="1"/>
    </row>
    <row r="23" spans="1:7" s="9" customFormat="1" ht="1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60</v>
      </c>
      <c r="D25" s="12">
        <v>31.01091</v>
      </c>
      <c r="E25" s="12">
        <f t="shared" si="0"/>
        <v>51.68484999999999</v>
      </c>
      <c r="F25" s="12">
        <f t="shared" si="1"/>
        <v>-28.98909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1154.4</v>
      </c>
      <c r="D38" s="11">
        <f>SUM(D20,D5)</f>
        <v>278.77451</v>
      </c>
      <c r="E38" s="12">
        <f aca="true" t="shared" si="2" ref="E38:E47">D38/C38*100</f>
        <v>24.148866077616077</v>
      </c>
      <c r="F38" s="12">
        <f aca="true" t="shared" si="3" ref="F38:F47">D38-C38</f>
        <v>-875.6254900000001</v>
      </c>
      <c r="G38" s="1"/>
    </row>
    <row r="39" spans="1:7" s="9" customFormat="1" ht="15.75">
      <c r="A39" s="10"/>
      <c r="B39" s="10" t="s">
        <v>39</v>
      </c>
      <c r="C39" s="11">
        <f>SUM(C40:C44)</f>
        <v>2254.978</v>
      </c>
      <c r="D39" s="11">
        <f>SUM(D40:D44)</f>
        <v>921.681</v>
      </c>
      <c r="E39" s="12">
        <f t="shared" si="2"/>
        <v>40.873170381263144</v>
      </c>
      <c r="F39" s="12">
        <f t="shared" si="3"/>
        <v>-1333.297</v>
      </c>
      <c r="G39" s="1"/>
    </row>
    <row r="40" spans="1:8" s="9" customFormat="1" ht="15" customHeight="1">
      <c r="A40" s="13">
        <v>2020100000</v>
      </c>
      <c r="B40" s="13" t="s">
        <v>40</v>
      </c>
      <c r="C40" s="12">
        <v>1907.9</v>
      </c>
      <c r="D40" s="12">
        <v>746.7</v>
      </c>
      <c r="E40" s="12">
        <f t="shared" si="2"/>
        <v>39.13727134545836</v>
      </c>
      <c r="F40" s="12">
        <f t="shared" si="3"/>
        <v>-1161.2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235.1</v>
      </c>
      <c r="D42" s="12">
        <v>63.121</v>
      </c>
      <c r="E42" s="12">
        <f t="shared" si="2"/>
        <v>26.84857507443641</v>
      </c>
      <c r="F42" s="12">
        <f t="shared" si="3"/>
        <v>-171.97899999999998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111.978</v>
      </c>
      <c r="D43" s="12">
        <v>111.86</v>
      </c>
      <c r="E43" s="12">
        <f t="shared" si="2"/>
        <v>99.89462215792389</v>
      </c>
      <c r="F43" s="12">
        <f t="shared" si="3"/>
        <v>-0.117999999999995</v>
      </c>
      <c r="G43" s="1"/>
    </row>
    <row r="44" spans="1:7" s="9" customFormat="1" ht="14.2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3409.378</v>
      </c>
      <c r="D46" s="11">
        <f>SUM(D39,D38)</f>
        <v>1200.45551</v>
      </c>
      <c r="E46" s="12">
        <f t="shared" si="2"/>
        <v>35.21039644181431</v>
      </c>
      <c r="F46" s="12">
        <f t="shared" si="3"/>
        <v>-2208.92249</v>
      </c>
      <c r="G46" s="1"/>
    </row>
    <row r="47" spans="1:7" s="9" customFormat="1" ht="15.75">
      <c r="A47" s="10"/>
      <c r="B47" s="22" t="s">
        <v>47</v>
      </c>
      <c r="C47" s="11">
        <f>C103-C46</f>
        <v>50</v>
      </c>
      <c r="D47" s="11">
        <f>D103-D46</f>
        <v>118.46424000000002</v>
      </c>
      <c r="E47" s="12">
        <f t="shared" si="2"/>
        <v>236.92848000000004</v>
      </c>
      <c r="F47" s="12">
        <f t="shared" si="3"/>
        <v>68.46424000000002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770.818</v>
      </c>
      <c r="D52" s="39">
        <f>SUM(D53:D55)</f>
        <v>324.1671</v>
      </c>
      <c r="E52" s="12">
        <f>D52/C52*100</f>
        <v>42.054946822725995</v>
      </c>
      <c r="F52" s="12">
        <f>D52-C52</f>
        <v>-446.6509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673.918</v>
      </c>
      <c r="D53" s="18">
        <v>242.2671</v>
      </c>
      <c r="E53" s="12">
        <f>D53/C53*100</f>
        <v>35.94904721345921</v>
      </c>
      <c r="F53" s="12">
        <f>D53-C53</f>
        <v>-431.6509</v>
      </c>
      <c r="G53" s="31"/>
    </row>
    <row r="54" spans="1:7" s="9" customFormat="1" ht="15.75">
      <c r="A54" s="40" t="s">
        <v>53</v>
      </c>
      <c r="B54" s="17" t="s">
        <v>54</v>
      </c>
      <c r="C54" s="18">
        <v>81.9</v>
      </c>
      <c r="D54" s="18">
        <v>81.9</v>
      </c>
      <c r="E54" s="12"/>
      <c r="F54" s="12"/>
      <c r="G54" s="31"/>
    </row>
    <row r="55" spans="1:7" s="9" customFormat="1" ht="15.75">
      <c r="A55" s="40" t="s">
        <v>162</v>
      </c>
      <c r="B55" s="17" t="s">
        <v>56</v>
      </c>
      <c r="C55" s="18">
        <v>15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19.58111</v>
      </c>
      <c r="E56" s="12">
        <f>D56/C56*100</f>
        <v>17.505015197568387</v>
      </c>
      <c r="F56" s="12">
        <f aca="true" t="shared" si="4" ref="F56:F103">D56-C56</f>
        <v>-92.27889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19.58111</v>
      </c>
      <c r="E57" s="12">
        <f>D57/C57*100</f>
        <v>17.505015197568387</v>
      </c>
      <c r="F57" s="12">
        <f t="shared" si="4"/>
        <v>-92.27889</v>
      </c>
    </row>
    <row r="58" spans="1:7" s="46" customFormat="1" ht="15" customHeight="1">
      <c r="A58" s="42" t="s">
        <v>61</v>
      </c>
      <c r="B58" s="43" t="s">
        <v>62</v>
      </c>
      <c r="C58" s="44">
        <f>C59+C60+C61</f>
        <v>18</v>
      </c>
      <c r="D58" s="44">
        <f>SUM(D59:D61)</f>
        <v>0</v>
      </c>
      <c r="E58" s="12">
        <f>D58/C58*100</f>
        <v>0</v>
      </c>
      <c r="F58" s="12">
        <f t="shared" si="4"/>
        <v>-18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>
      <c r="A60" s="47" t="s">
        <v>163</v>
      </c>
      <c r="B60" s="48" t="s">
        <v>277</v>
      </c>
      <c r="C60" s="49">
        <v>18</v>
      </c>
      <c r="D60" s="49"/>
      <c r="E60" s="12"/>
      <c r="F60" s="12">
        <f t="shared" si="4"/>
        <v>-18</v>
      </c>
      <c r="G60" s="45"/>
    </row>
    <row r="61" spans="1:7" s="46" customFormat="1" ht="17.25" customHeight="1" hidden="1">
      <c r="A61" s="47" t="s">
        <v>65</v>
      </c>
      <c r="B61" s="48" t="s">
        <v>66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 hidden="1">
      <c r="A62" s="37" t="s">
        <v>67</v>
      </c>
      <c r="B62" s="38" t="s">
        <v>68</v>
      </c>
      <c r="C62" s="39">
        <f>C63+C64+C65</f>
        <v>0</v>
      </c>
      <c r="D62" s="39">
        <f>D63+D64+D65</f>
        <v>0</v>
      </c>
      <c r="E62" s="12"/>
      <c r="F62" s="12">
        <f t="shared" si="4"/>
        <v>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 hidden="1">
      <c r="A65" s="47" t="s">
        <v>73</v>
      </c>
      <c r="B65" s="48" t="s">
        <v>74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783.7</v>
      </c>
      <c r="D66" s="39">
        <f>D68+D69</f>
        <v>352.74</v>
      </c>
      <c r="E66" s="12">
        <f>D66/C66*100</f>
        <v>45.00956998851601</v>
      </c>
      <c r="F66" s="12">
        <f t="shared" si="4"/>
        <v>-430.96000000000004</v>
      </c>
      <c r="G66" s="31"/>
    </row>
    <row r="67" spans="1:7" s="9" customFormat="1" ht="0.7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783.7</v>
      </c>
      <c r="D69" s="18">
        <v>352.74</v>
      </c>
      <c r="E69" s="12">
        <f>D69/C69*100</f>
        <v>45.00956998851601</v>
      </c>
      <c r="F69" s="12">
        <f t="shared" si="4"/>
        <v>-430.96000000000004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0.75" customHeight="1" hidden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1576.1</v>
      </c>
      <c r="D77" s="39">
        <f>SUM(D78:D78)</f>
        <v>575.95654</v>
      </c>
      <c r="E77" s="12">
        <f t="shared" si="5"/>
        <v>36.54314700843855</v>
      </c>
      <c r="F77" s="12">
        <f t="shared" si="4"/>
        <v>-1000.1434599999999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1576.1</v>
      </c>
      <c r="D78" s="18">
        <v>575.95654</v>
      </c>
      <c r="E78" s="12">
        <f t="shared" si="5"/>
        <v>36.54314700843855</v>
      </c>
      <c r="F78" s="12">
        <f t="shared" si="4"/>
        <v>-1000.1434599999999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 t="e">
        <f t="shared" si="5"/>
        <v>#DIV/0!</v>
      </c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114</v>
      </c>
      <c r="C86" s="18">
        <v>0</v>
      </c>
      <c r="D86" s="18">
        <v>0</v>
      </c>
      <c r="E86" s="12" t="e">
        <f t="shared" si="5"/>
        <v>#DIV/0!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13</v>
      </c>
      <c r="D89" s="39">
        <f>D90+D91+D92+D93+D94</f>
        <v>0</v>
      </c>
      <c r="E89" s="11">
        <f>D89/C89*100</f>
        <v>0</v>
      </c>
      <c r="F89" s="12">
        <f t="shared" si="4"/>
        <v>-13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13</v>
      </c>
      <c r="D90" s="18">
        <v>0</v>
      </c>
      <c r="E90" s="11">
        <f>D90/C90*100</f>
        <v>0</v>
      </c>
      <c r="F90" s="12">
        <f>D90-C90</f>
        <v>-13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/>
      <c r="F91" s="12">
        <f aca="true" t="shared" si="6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/>
      <c r="F92" s="12">
        <f t="shared" si="6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/>
      <c r="F93" s="12">
        <f t="shared" si="6"/>
        <v>0</v>
      </c>
      <c r="G93" s="31"/>
    </row>
    <row r="94" spans="1:7" s="9" customFormat="1" ht="29.25" customHeight="1" hidden="1">
      <c r="A94" s="41" t="s">
        <v>128</v>
      </c>
      <c r="B94" s="17" t="s">
        <v>129</v>
      </c>
      <c r="C94" s="18"/>
      <c r="D94" s="18"/>
      <c r="E94" s="12"/>
      <c r="F94" s="12">
        <f t="shared" si="6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>D95/C95*100</f>
        <v>#DIV/0!</v>
      </c>
      <c r="F95" s="12">
        <f t="shared" si="6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>D96/C96*100</f>
        <v>#DIV/0!</v>
      </c>
      <c r="F96" s="12">
        <f t="shared" si="6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/>
      <c r="F97" s="12">
        <f t="shared" si="6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/>
      <c r="F98" s="12">
        <f t="shared" si="6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185.9</v>
      </c>
      <c r="D99" s="39">
        <f>D100</f>
        <v>46.475</v>
      </c>
      <c r="E99" s="11"/>
      <c r="F99" s="12">
        <f t="shared" si="6"/>
        <v>-139.425</v>
      </c>
    </row>
    <row r="100" spans="1:6" s="9" customFormat="1" ht="15.75" customHeight="1">
      <c r="A100" s="59">
        <v>1403</v>
      </c>
      <c r="B100" s="60" t="s">
        <v>296</v>
      </c>
      <c r="C100" s="18">
        <v>185.9</v>
      </c>
      <c r="D100" s="18">
        <v>46.475</v>
      </c>
      <c r="E100" s="12"/>
      <c r="F100" s="12"/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6"/>
        <v>0</v>
      </c>
    </row>
    <row r="102" spans="1:6" s="9" customFormat="1" ht="15.75" customHeight="1" hidden="1">
      <c r="A102" s="64">
        <v>1102</v>
      </c>
      <c r="B102" s="60" t="s">
        <v>139</v>
      </c>
      <c r="C102" s="18"/>
      <c r="D102" s="18"/>
      <c r="E102" s="12" t="e">
        <f t="shared" si="5"/>
        <v>#DIV/0!</v>
      </c>
      <c r="F102" s="12">
        <f t="shared" si="6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C52+C56+C58+C62+C66+C77+C85+C89+C99</f>
        <v>3459.378</v>
      </c>
      <c r="D103" s="39">
        <f>D52+D56+D58+D62+D66+D77+D85+D89+D99</f>
        <v>1318.91975</v>
      </c>
      <c r="E103" s="12">
        <f t="shared" si="5"/>
        <v>38.12592176975167</v>
      </c>
      <c r="F103" s="12">
        <f t="shared" si="4"/>
        <v>-2140.45825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52">
      <selection activeCell="D11" sqref="D11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0.421875" style="2" customWidth="1"/>
    <col min="6" max="6" width="9.57421875" style="2" customWidth="1"/>
    <col min="7" max="16384" width="9.140625" style="2" customWidth="1"/>
  </cols>
  <sheetData>
    <row r="1" spans="1:7" ht="18" customHeight="1">
      <c r="A1" s="297" t="s">
        <v>316</v>
      </c>
      <c r="B1" s="297"/>
      <c r="C1" s="297"/>
      <c r="D1" s="297"/>
      <c r="E1" s="297"/>
      <c r="F1" s="297"/>
      <c r="G1" s="1"/>
    </row>
    <row r="2" spans="1:7" ht="18" customHeight="1">
      <c r="A2" s="297"/>
      <c r="B2" s="297"/>
      <c r="C2" s="297"/>
      <c r="D2" s="297"/>
      <c r="E2" s="297"/>
      <c r="F2" s="29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900.4000000000001</v>
      </c>
      <c r="D5" s="11">
        <f>SUM(D6,D8,D10,D13,D15)</f>
        <v>234.21892</v>
      </c>
      <c r="E5" s="12">
        <f aca="true" t="shared" si="0" ref="E5:E35">D5/C5*100</f>
        <v>26.01276321634829</v>
      </c>
      <c r="F5" s="12">
        <f aca="true" t="shared" si="1" ref="F5:F36">D5-C5</f>
        <v>-666.1810800000001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418.1</v>
      </c>
      <c r="D6" s="11">
        <f>SUM(D7)</f>
        <v>135.87317</v>
      </c>
      <c r="E6" s="12">
        <f t="shared" si="0"/>
        <v>32.49776847644104</v>
      </c>
      <c r="F6" s="12">
        <f t="shared" si="1"/>
        <v>-282.22683000000006</v>
      </c>
      <c r="G6" s="1"/>
    </row>
    <row r="7" spans="1:7" s="9" customFormat="1" ht="15.75">
      <c r="A7" s="13">
        <v>1010200001</v>
      </c>
      <c r="B7" s="14" t="s">
        <v>7</v>
      </c>
      <c r="C7" s="15">
        <v>418.1</v>
      </c>
      <c r="D7" s="15">
        <v>135.87317</v>
      </c>
      <c r="E7" s="12">
        <f t="shared" si="0"/>
        <v>32.49776847644104</v>
      </c>
      <c r="F7" s="12">
        <f t="shared" si="1"/>
        <v>-282.22683000000006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15</v>
      </c>
      <c r="D8" s="11">
        <f>SUM(D9)</f>
        <v>11.39918</v>
      </c>
      <c r="E8" s="12">
        <f t="shared" si="0"/>
        <v>75.99453333333332</v>
      </c>
      <c r="F8" s="12">
        <f t="shared" si="1"/>
        <v>-3.6008200000000006</v>
      </c>
      <c r="G8" s="1"/>
    </row>
    <row r="9" spans="1:7" s="9" customFormat="1" ht="15.75">
      <c r="A9" s="13">
        <v>1050300001</v>
      </c>
      <c r="B9" s="13" t="s">
        <v>9</v>
      </c>
      <c r="C9" s="12">
        <v>15</v>
      </c>
      <c r="D9" s="12">
        <v>11.39918</v>
      </c>
      <c r="E9" s="12">
        <f t="shared" si="0"/>
        <v>75.99453333333332</v>
      </c>
      <c r="F9" s="12">
        <f t="shared" si="1"/>
        <v>-3.6008200000000006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461.59999999999997</v>
      </c>
      <c r="D10" s="11">
        <f>SUM(D11:D12)</f>
        <v>79.59657</v>
      </c>
      <c r="E10" s="12">
        <f t="shared" si="0"/>
        <v>17.243624350086655</v>
      </c>
      <c r="F10" s="12">
        <f t="shared" si="1"/>
        <v>-382.00343</v>
      </c>
      <c r="G10" s="1"/>
    </row>
    <row r="11" spans="1:7" s="9" customFormat="1" ht="15.75">
      <c r="A11" s="13">
        <v>1060600000</v>
      </c>
      <c r="B11" s="13" t="s">
        <v>11</v>
      </c>
      <c r="C11" s="12">
        <v>427.2</v>
      </c>
      <c r="D11" s="12">
        <v>74.06905</v>
      </c>
      <c r="E11" s="12">
        <f t="shared" si="0"/>
        <v>17.338260767790263</v>
      </c>
      <c r="F11" s="12">
        <f t="shared" si="1"/>
        <v>-353.13095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34.4</v>
      </c>
      <c r="D12" s="18">
        <v>5.52752</v>
      </c>
      <c r="E12" s="12">
        <f t="shared" si="0"/>
        <v>16.068372093023257</v>
      </c>
      <c r="F12" s="12">
        <f t="shared" si="1"/>
        <v>-28.87248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5.7</v>
      </c>
      <c r="D15" s="11">
        <f>SUM(D16:D19)</f>
        <v>7.35</v>
      </c>
      <c r="E15" s="12">
        <f t="shared" si="0"/>
        <v>128.9473684210526</v>
      </c>
      <c r="F15" s="12">
        <f t="shared" si="1"/>
        <v>1.6499999999999995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.75" customHeight="1">
      <c r="A17" s="13">
        <v>1080400001</v>
      </c>
      <c r="B17" s="14" t="s">
        <v>17</v>
      </c>
      <c r="C17" s="12">
        <v>5.7</v>
      </c>
      <c r="D17" s="12">
        <v>7.35</v>
      </c>
      <c r="E17" s="12">
        <f t="shared" si="0"/>
        <v>128.9473684210526</v>
      </c>
      <c r="F17" s="12">
        <f t="shared" si="1"/>
        <v>1.6499999999999995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133</v>
      </c>
      <c r="D20" s="11">
        <f>SUM(D21:D36)</f>
        <v>25.45085</v>
      </c>
      <c r="E20" s="12">
        <f t="shared" si="0"/>
        <v>19.135977443609022</v>
      </c>
      <c r="F20" s="12">
        <f t="shared" si="1"/>
        <v>-107.54915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45</v>
      </c>
      <c r="D21" s="12">
        <v>20.55935</v>
      </c>
      <c r="E21" s="12">
        <f t="shared" si="0"/>
        <v>45.687444444444445</v>
      </c>
      <c r="F21" s="12">
        <f t="shared" si="1"/>
        <v>-24.44065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7</v>
      </c>
      <c r="D22" s="12">
        <v>4.8915</v>
      </c>
      <c r="E22" s="12">
        <f t="shared" si="0"/>
        <v>69.87857142857142</v>
      </c>
      <c r="F22" s="12">
        <f t="shared" si="1"/>
        <v>-2.1085000000000003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80</v>
      </c>
      <c r="D25" s="12">
        <v>0</v>
      </c>
      <c r="E25" s="12">
        <f t="shared" si="0"/>
        <v>0</v>
      </c>
      <c r="F25" s="12">
        <f t="shared" si="1"/>
        <v>-80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1033.4</v>
      </c>
      <c r="D38" s="11">
        <f>SUM(D20,D5)</f>
        <v>259.66976999999997</v>
      </c>
      <c r="E38" s="12">
        <f aca="true" t="shared" si="2" ref="E38:E47">D38/C38*100</f>
        <v>25.12771143797174</v>
      </c>
      <c r="F38" s="12">
        <f aca="true" t="shared" si="3" ref="F38:F47">D38-C38</f>
        <v>-773.7302300000001</v>
      </c>
      <c r="G38" s="1"/>
    </row>
    <row r="39" spans="1:7" s="9" customFormat="1" ht="15.75">
      <c r="A39" s="10"/>
      <c r="B39" s="10" t="s">
        <v>39</v>
      </c>
      <c r="C39" s="11">
        <f>SUM(C40:C44)</f>
        <v>3209.993</v>
      </c>
      <c r="D39" s="11">
        <f>SUM(D40:D44)</f>
        <v>1153.0959999999998</v>
      </c>
      <c r="E39" s="12">
        <f t="shared" si="2"/>
        <v>35.922072104207075</v>
      </c>
      <c r="F39" s="12">
        <f t="shared" si="3"/>
        <v>-2056.897</v>
      </c>
      <c r="G39" s="1"/>
    </row>
    <row r="40" spans="1:8" s="9" customFormat="1" ht="15.75">
      <c r="A40" s="13">
        <v>2020100000</v>
      </c>
      <c r="B40" s="13" t="s">
        <v>40</v>
      </c>
      <c r="C40" s="12">
        <v>2423.9</v>
      </c>
      <c r="D40" s="12">
        <v>951.4</v>
      </c>
      <c r="E40" s="12">
        <f t="shared" si="2"/>
        <v>39.250794174677175</v>
      </c>
      <c r="F40" s="12">
        <f t="shared" si="3"/>
        <v>-1472.5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674.1</v>
      </c>
      <c r="D42" s="12">
        <v>89.836</v>
      </c>
      <c r="E42" s="12">
        <f t="shared" si="2"/>
        <v>13.32680611185284</v>
      </c>
      <c r="F42" s="12">
        <f t="shared" si="3"/>
        <v>-584.264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111.993</v>
      </c>
      <c r="D43" s="12">
        <v>111.86</v>
      </c>
      <c r="E43" s="12">
        <f t="shared" si="2"/>
        <v>99.88124257766111</v>
      </c>
      <c r="F43" s="12">
        <f t="shared" si="3"/>
        <v>-0.13299999999999557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4243.393</v>
      </c>
      <c r="D46" s="11">
        <f>SUM(D39,D38)</f>
        <v>1412.7657699999997</v>
      </c>
      <c r="E46" s="12">
        <f t="shared" si="2"/>
        <v>33.293304909538186</v>
      </c>
      <c r="F46" s="12">
        <f t="shared" si="3"/>
        <v>-2830.62723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-211.61195999999973</v>
      </c>
      <c r="E47" s="12" t="e">
        <f t="shared" si="2"/>
        <v>#DIV/0!</v>
      </c>
      <c r="F47" s="12">
        <f t="shared" si="3"/>
        <v>-211.61195999999973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694.833</v>
      </c>
      <c r="D52" s="39">
        <f>SUM(D53:D55)</f>
        <v>211.24688</v>
      </c>
      <c r="E52" s="12">
        <f>D52/C52*100</f>
        <v>30.40253989088026</v>
      </c>
      <c r="F52" s="12">
        <f>D52-C52</f>
        <v>-483.58611999999994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674.833</v>
      </c>
      <c r="D53" s="18">
        <v>211.24688</v>
      </c>
      <c r="E53" s="12">
        <f>D53/C53*100</f>
        <v>31.303578811350363</v>
      </c>
      <c r="F53" s="12">
        <f>D53-C53</f>
        <v>-463.58611999999994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162</v>
      </c>
      <c r="B55" s="17" t="s">
        <v>56</v>
      </c>
      <c r="C55" s="18">
        <v>20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32.5216</v>
      </c>
      <c r="E56" s="12">
        <f>D56/C56*100</f>
        <v>29.073484713034148</v>
      </c>
      <c r="F56" s="12">
        <f aca="true" t="shared" si="4" ref="F56:F103">D56-C56</f>
        <v>-79.33840000000001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32.5216</v>
      </c>
      <c r="E57" s="12">
        <f>D57/C57*100</f>
        <v>29.073484713034148</v>
      </c>
      <c r="F57" s="12">
        <f t="shared" si="4"/>
        <v>-79.33840000000001</v>
      </c>
    </row>
    <row r="58" spans="1:7" s="46" customFormat="1" ht="15" customHeight="1">
      <c r="A58" s="42" t="s">
        <v>61</v>
      </c>
      <c r="B58" s="43" t="s">
        <v>62</v>
      </c>
      <c r="C58" s="44">
        <f>C61</f>
        <v>23.4</v>
      </c>
      <c r="D58" s="44">
        <f>SUM(D59:D61)</f>
        <v>0</v>
      </c>
      <c r="E58" s="12">
        <f>D58/C58*100</f>
        <v>0</v>
      </c>
      <c r="F58" s="12">
        <f t="shared" si="4"/>
        <v>-23.4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31.5" hidden="1">
      <c r="A60" s="47" t="s">
        <v>163</v>
      </c>
      <c r="B60" s="48" t="s">
        <v>277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65</v>
      </c>
      <c r="B61" s="48" t="s">
        <v>66</v>
      </c>
      <c r="C61" s="49">
        <v>23.4</v>
      </c>
      <c r="D61" s="49">
        <v>0</v>
      </c>
      <c r="E61" s="12">
        <f aca="true" t="shared" si="5" ref="E61:E66">D61/C61*100</f>
        <v>0</v>
      </c>
      <c r="F61" s="12">
        <f t="shared" si="4"/>
        <v>-23.4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300</v>
      </c>
      <c r="D62" s="39">
        <f>D63+D64+D65</f>
        <v>0</v>
      </c>
      <c r="E62" s="39"/>
      <c r="F62" s="39">
        <f>F63+F64+F65</f>
        <v>-300</v>
      </c>
      <c r="G62" s="31"/>
    </row>
    <row r="63" spans="1:7" s="9" customFormat="1" ht="17.25" customHeight="1">
      <c r="A63" s="40" t="s">
        <v>69</v>
      </c>
      <c r="B63" s="17" t="s">
        <v>70</v>
      </c>
      <c r="C63" s="18">
        <v>250</v>
      </c>
      <c r="D63" s="18"/>
      <c r="E63" s="12">
        <f t="shared" si="5"/>
        <v>0</v>
      </c>
      <c r="F63" s="12">
        <f t="shared" si="4"/>
        <v>-250</v>
      </c>
      <c r="G63" s="31"/>
    </row>
    <row r="64" spans="1:7" s="9" customFormat="1" ht="17.25" customHeight="1">
      <c r="A64" s="40" t="s">
        <v>71</v>
      </c>
      <c r="B64" s="50" t="s">
        <v>72</v>
      </c>
      <c r="C64" s="18">
        <v>50</v>
      </c>
      <c r="D64" s="18"/>
      <c r="E64" s="12">
        <f t="shared" si="5"/>
        <v>0</v>
      </c>
      <c r="F64" s="12">
        <f t="shared" si="4"/>
        <v>-50</v>
      </c>
      <c r="G64" s="31"/>
    </row>
    <row r="65" spans="1:7" s="9" customFormat="1" ht="17.25" customHeight="1" hidden="1">
      <c r="A65" s="47" t="s">
        <v>73</v>
      </c>
      <c r="B65" s="48" t="s">
        <v>74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1055.9</v>
      </c>
      <c r="D66" s="39">
        <f>D68+D69</f>
        <v>318.55105</v>
      </c>
      <c r="E66" s="12">
        <f t="shared" si="5"/>
        <v>30.168676010985884</v>
      </c>
      <c r="F66" s="12">
        <f t="shared" si="4"/>
        <v>-737.3489500000001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>
        <v>0</v>
      </c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1055.9</v>
      </c>
      <c r="D69" s="18">
        <v>318.55105</v>
      </c>
      <c r="E69" s="12">
        <f>D69/C69*100</f>
        <v>30.168676010985884</v>
      </c>
      <c r="F69" s="12">
        <f t="shared" si="4"/>
        <v>-737.3489500000001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1424</v>
      </c>
      <c r="D77" s="39">
        <f>SUM(D78:D78)</f>
        <v>581.18428</v>
      </c>
      <c r="E77" s="12">
        <f t="shared" si="6"/>
        <v>40.81350280898876</v>
      </c>
      <c r="F77" s="12">
        <f t="shared" si="4"/>
        <v>-842.81572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1424</v>
      </c>
      <c r="D78" s="18">
        <v>581.18428</v>
      </c>
      <c r="E78" s="12">
        <f t="shared" si="6"/>
        <v>40.81350280898876</v>
      </c>
      <c r="F78" s="12">
        <f t="shared" si="4"/>
        <v>-842.81572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113</v>
      </c>
      <c r="C85" s="39">
        <f>SUM(C86:C88)</f>
        <v>407.8</v>
      </c>
      <c r="D85" s="39">
        <f>SUM(D86:D88)</f>
        <v>0</v>
      </c>
      <c r="E85" s="11">
        <f t="shared" si="6"/>
        <v>0</v>
      </c>
      <c r="F85" s="12">
        <f t="shared" si="4"/>
        <v>-407.8</v>
      </c>
      <c r="G85" s="31"/>
    </row>
    <row r="86" spans="1:7" s="9" customFormat="1" ht="15" customHeight="1">
      <c r="A86" s="59">
        <v>1003</v>
      </c>
      <c r="B86" s="60" t="s">
        <v>114</v>
      </c>
      <c r="C86" s="18">
        <v>407.8</v>
      </c>
      <c r="D86" s="18">
        <v>0</v>
      </c>
      <c r="E86" s="12">
        <f t="shared" si="6"/>
        <v>0</v>
      </c>
      <c r="F86" s="12">
        <f t="shared" si="4"/>
        <v>-407.8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2.2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15</v>
      </c>
      <c r="D89" s="39">
        <f>D90+D91+D92+D93+D94</f>
        <v>5</v>
      </c>
      <c r="E89" s="11">
        <f>D89/C89*100</f>
        <v>33.33333333333333</v>
      </c>
      <c r="F89" s="12">
        <f t="shared" si="4"/>
        <v>-10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15</v>
      </c>
      <c r="D90" s="18">
        <v>5</v>
      </c>
      <c r="E90" s="11">
        <f aca="true" t="shared" si="7" ref="E90:E98">D90/C90*100</f>
        <v>33.33333333333333</v>
      </c>
      <c r="F90" s="12">
        <f>D90-C90</f>
        <v>-10</v>
      </c>
      <c r="G90" s="31"/>
    </row>
    <row r="91" spans="1:7" s="9" customFormat="1" ht="0.75" customHeight="1">
      <c r="A91" s="41" t="s">
        <v>122</v>
      </c>
      <c r="B91" s="17" t="s">
        <v>123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210.6</v>
      </c>
      <c r="D99" s="39">
        <f>D100</f>
        <v>52.65</v>
      </c>
      <c r="E99" s="11"/>
      <c r="F99" s="12">
        <f t="shared" si="8"/>
        <v>-157.95</v>
      </c>
    </row>
    <row r="100" spans="1:6" s="9" customFormat="1" ht="15.75" customHeight="1">
      <c r="A100" s="59">
        <v>1403</v>
      </c>
      <c r="B100" s="60" t="s">
        <v>296</v>
      </c>
      <c r="C100" s="18">
        <v>210.6</v>
      </c>
      <c r="D100" s="18">
        <v>52.65</v>
      </c>
      <c r="E100" s="12"/>
      <c r="F100" s="12"/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>
        <v>1102</v>
      </c>
      <c r="B102" s="60" t="s">
        <v>139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C52+C56+C58+C62+C66+C77+C85+C89+C99</f>
        <v>4243.393</v>
      </c>
      <c r="D103" s="39">
        <f>SUM(D52,D56,D58,D62,D66,D70,D72,D77,D79,D85,D89,D99)</f>
        <v>1201.15381</v>
      </c>
      <c r="E103" s="12">
        <f t="shared" si="6"/>
        <v>28.30644745843715</v>
      </c>
      <c r="F103" s="12">
        <f t="shared" si="4"/>
        <v>-3042.2391900000002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25">
      <selection activeCell="D36" sqref="D36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7" t="s">
        <v>315</v>
      </c>
      <c r="B1" s="297"/>
      <c r="C1" s="297"/>
      <c r="D1" s="297"/>
      <c r="E1" s="297"/>
      <c r="F1" s="297"/>
      <c r="G1" s="1"/>
    </row>
    <row r="2" spans="1:7" ht="18" customHeight="1">
      <c r="A2" s="297"/>
      <c r="B2" s="297"/>
      <c r="C2" s="297"/>
      <c r="D2" s="297"/>
      <c r="E2" s="297"/>
      <c r="F2" s="29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621.3</v>
      </c>
      <c r="D5" s="11">
        <f>SUM(D6,D8,D10,D13,D15)</f>
        <v>155.99578</v>
      </c>
      <c r="E5" s="12">
        <f aca="true" t="shared" si="0" ref="E5:E35">D5/C5*100</f>
        <v>25.10796394656366</v>
      </c>
      <c r="F5" s="12">
        <f aca="true" t="shared" si="1" ref="F5:F36">D5-C5</f>
        <v>-465.30422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238.8</v>
      </c>
      <c r="D6" s="11">
        <f>SUM(D7)</f>
        <v>92.34262</v>
      </c>
      <c r="E6" s="12">
        <f t="shared" si="0"/>
        <v>38.669438860971525</v>
      </c>
      <c r="F6" s="12">
        <f t="shared" si="1"/>
        <v>-146.45738</v>
      </c>
      <c r="G6" s="1"/>
    </row>
    <row r="7" spans="1:7" s="9" customFormat="1" ht="15.75">
      <c r="A7" s="13">
        <v>1010200001</v>
      </c>
      <c r="B7" s="14" t="s">
        <v>7</v>
      </c>
      <c r="C7" s="15">
        <v>238.8</v>
      </c>
      <c r="D7" s="15">
        <v>92.34262</v>
      </c>
      <c r="E7" s="12">
        <f t="shared" si="0"/>
        <v>38.669438860971525</v>
      </c>
      <c r="F7" s="12">
        <f t="shared" si="1"/>
        <v>-146.45738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5</v>
      </c>
      <c r="D8" s="11">
        <f>SUM(D9)</f>
        <v>0.00603</v>
      </c>
      <c r="E8" s="12">
        <f t="shared" si="0"/>
        <v>0.1206</v>
      </c>
      <c r="F8" s="12">
        <f t="shared" si="1"/>
        <v>-4.99397</v>
      </c>
      <c r="G8" s="1"/>
    </row>
    <row r="9" spans="1:7" s="9" customFormat="1" ht="15.75">
      <c r="A9" s="13">
        <v>1050300001</v>
      </c>
      <c r="B9" s="13" t="s">
        <v>9</v>
      </c>
      <c r="C9" s="12">
        <v>5</v>
      </c>
      <c r="D9" s="12">
        <v>0.00603</v>
      </c>
      <c r="E9" s="12">
        <f t="shared" si="0"/>
        <v>0.1206</v>
      </c>
      <c r="F9" s="12">
        <f t="shared" si="1"/>
        <v>-4.99397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368.29999999999995</v>
      </c>
      <c r="D10" s="11">
        <f>SUM(D11:D12)</f>
        <v>59.27713</v>
      </c>
      <c r="E10" s="12">
        <f t="shared" si="0"/>
        <v>16.09479500407277</v>
      </c>
      <c r="F10" s="12">
        <f t="shared" si="1"/>
        <v>-309.02286999999995</v>
      </c>
      <c r="G10" s="1"/>
    </row>
    <row r="11" spans="1:7" s="9" customFormat="1" ht="15.75">
      <c r="A11" s="13">
        <v>1060600000</v>
      </c>
      <c r="B11" s="13" t="s">
        <v>11</v>
      </c>
      <c r="C11" s="12">
        <v>342.9</v>
      </c>
      <c r="D11" s="12">
        <v>54.75367</v>
      </c>
      <c r="E11" s="12">
        <f t="shared" si="0"/>
        <v>15.96782443861184</v>
      </c>
      <c r="F11" s="12">
        <f t="shared" si="1"/>
        <v>-288.14633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25.4</v>
      </c>
      <c r="D12" s="18">
        <v>4.52346</v>
      </c>
      <c r="E12" s="12">
        <f t="shared" si="0"/>
        <v>17.808897637795276</v>
      </c>
      <c r="F12" s="12">
        <f t="shared" si="1"/>
        <v>-20.87654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9.2</v>
      </c>
      <c r="D15" s="11">
        <f>SUM(D16:D19)</f>
        <v>4.37</v>
      </c>
      <c r="E15" s="12">
        <f t="shared" si="0"/>
        <v>47.5</v>
      </c>
      <c r="F15" s="12">
        <f t="shared" si="1"/>
        <v>-4.829999999999999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.75" customHeight="1">
      <c r="A17" s="13">
        <v>1080400001</v>
      </c>
      <c r="B17" s="14" t="s">
        <v>17</v>
      </c>
      <c r="C17" s="12">
        <v>9.2</v>
      </c>
      <c r="D17" s="12">
        <v>4.37</v>
      </c>
      <c r="E17" s="12">
        <f t="shared" si="0"/>
        <v>47.5</v>
      </c>
      <c r="F17" s="12">
        <f t="shared" si="1"/>
        <v>-4.829999999999999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0.75" customHeight="1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131</v>
      </c>
      <c r="D20" s="11">
        <f>SUM(D21:D36)</f>
        <v>30.56163</v>
      </c>
      <c r="E20" s="12">
        <f t="shared" si="0"/>
        <v>23.329488549618322</v>
      </c>
      <c r="F20" s="12">
        <f t="shared" si="1"/>
        <v>-100.43836999999999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112</v>
      </c>
      <c r="D21" s="12">
        <v>25.77578</v>
      </c>
      <c r="E21" s="12">
        <f t="shared" si="0"/>
        <v>23.014089285714288</v>
      </c>
      <c r="F21" s="12">
        <f t="shared" si="1"/>
        <v>-86.22422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8</v>
      </c>
      <c r="D22" s="12">
        <v>4.78585</v>
      </c>
      <c r="E22" s="12">
        <f t="shared" si="0"/>
        <v>59.823125</v>
      </c>
      <c r="F22" s="12">
        <f t="shared" si="1"/>
        <v>-3.21415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" customHeight="1">
      <c r="A25" s="13">
        <v>1140601410</v>
      </c>
      <c r="B25" s="14" t="s">
        <v>25</v>
      </c>
      <c r="C25" s="12">
        <v>10</v>
      </c>
      <c r="D25" s="12">
        <v>0</v>
      </c>
      <c r="E25" s="12">
        <f t="shared" si="0"/>
        <v>0</v>
      </c>
      <c r="F25" s="12">
        <f t="shared" si="1"/>
        <v>-10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5.7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5.7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4.25" customHeight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752.3</v>
      </c>
      <c r="D38" s="11">
        <f>SUM(D20,D5)</f>
        <v>186.55741</v>
      </c>
      <c r="E38" s="12">
        <f aca="true" t="shared" si="2" ref="E38:E47">D38/C38*100</f>
        <v>24.79827329522797</v>
      </c>
      <c r="F38" s="12">
        <f aca="true" t="shared" si="3" ref="F38:F47">D38-C38</f>
        <v>-565.74259</v>
      </c>
      <c r="G38" s="1"/>
    </row>
    <row r="39" spans="1:7" s="9" customFormat="1" ht="15.75">
      <c r="A39" s="10"/>
      <c r="B39" s="10" t="s">
        <v>39</v>
      </c>
      <c r="C39" s="11">
        <f>SUM(C40:C44)</f>
        <v>2746.5720000000006</v>
      </c>
      <c r="D39" s="11">
        <f>SUM(D40:D44)</f>
        <v>1222.779</v>
      </c>
      <c r="E39" s="12">
        <f t="shared" si="2"/>
        <v>44.520187346262894</v>
      </c>
      <c r="F39" s="12">
        <f t="shared" si="3"/>
        <v>-1523.7930000000006</v>
      </c>
      <c r="G39" s="1"/>
    </row>
    <row r="40" spans="1:8" s="9" customFormat="1" ht="15.75">
      <c r="A40" s="13">
        <v>2020100000</v>
      </c>
      <c r="B40" s="13" t="s">
        <v>40</v>
      </c>
      <c r="C40" s="12">
        <v>2223.9</v>
      </c>
      <c r="D40" s="12">
        <v>874.9</v>
      </c>
      <c r="E40" s="12">
        <f t="shared" si="2"/>
        <v>39.3407976977382</v>
      </c>
      <c r="F40" s="12">
        <f t="shared" si="3"/>
        <v>-1349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188.3</v>
      </c>
      <c r="D41" s="12">
        <v>94.2</v>
      </c>
      <c r="E41" s="12">
        <f t="shared" si="2"/>
        <v>50.02655337227828</v>
      </c>
      <c r="F41" s="12">
        <f t="shared" si="3"/>
        <v>-94.10000000000001</v>
      </c>
      <c r="G41" s="1"/>
    </row>
    <row r="42" spans="1:7" s="9" customFormat="1" ht="15.75">
      <c r="A42" s="13">
        <v>2020200000</v>
      </c>
      <c r="B42" s="13" t="s">
        <v>42</v>
      </c>
      <c r="C42" s="12">
        <v>222.4</v>
      </c>
      <c r="D42" s="12">
        <v>141.819</v>
      </c>
      <c r="E42" s="12">
        <f t="shared" si="2"/>
        <v>63.76753597122301</v>
      </c>
      <c r="F42" s="12">
        <f t="shared" si="3"/>
        <v>-80.58100000000002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111.972</v>
      </c>
      <c r="D43" s="12">
        <v>111.86</v>
      </c>
      <c r="E43" s="12">
        <f t="shared" si="2"/>
        <v>99.89997499374844</v>
      </c>
      <c r="F43" s="12">
        <f t="shared" si="3"/>
        <v>-0.11199999999999477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>
        <f t="shared" si="3"/>
        <v>0</v>
      </c>
      <c r="G44" s="1"/>
    </row>
    <row r="45" spans="1:7" s="9" customFormat="1" ht="0.75" customHeight="1">
      <c r="A45" s="10">
        <v>3000000000</v>
      </c>
      <c r="B45" s="19" t="s">
        <v>45</v>
      </c>
      <c r="C45" s="11">
        <v>7</v>
      </c>
      <c r="D45" s="11">
        <v>0</v>
      </c>
      <c r="E45" s="12">
        <f t="shared" si="2"/>
        <v>0</v>
      </c>
      <c r="F45" s="12">
        <f t="shared" si="3"/>
        <v>-7</v>
      </c>
      <c r="G45" s="1"/>
    </row>
    <row r="46" spans="1:7" s="9" customFormat="1" ht="15.75">
      <c r="A46" s="10"/>
      <c r="B46" s="10" t="s">
        <v>46</v>
      </c>
      <c r="C46" s="11">
        <f>SUM(C39,C38)</f>
        <v>3498.8720000000003</v>
      </c>
      <c r="D46" s="11">
        <f>SUM(D39,D38)</f>
        <v>1409.33641</v>
      </c>
      <c r="E46" s="12">
        <f t="shared" si="2"/>
        <v>40.27973615496651</v>
      </c>
      <c r="F46" s="12">
        <f t="shared" si="3"/>
        <v>-2089.5355900000004</v>
      </c>
      <c r="G46" s="1"/>
    </row>
    <row r="47" spans="1:7" s="9" customFormat="1" ht="15.75">
      <c r="A47" s="10"/>
      <c r="B47" s="22" t="s">
        <v>47</v>
      </c>
      <c r="C47" s="11">
        <f>C103-C46</f>
        <v>208</v>
      </c>
      <c r="D47" s="11">
        <f>D103-D46</f>
        <v>-60.56061</v>
      </c>
      <c r="E47" s="12">
        <f t="shared" si="2"/>
        <v>-29.115677884615383</v>
      </c>
      <c r="F47" s="12">
        <f t="shared" si="3"/>
        <v>-268.56061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681.912</v>
      </c>
      <c r="D52" s="39">
        <f>SUM(D53:D55)</f>
        <v>225.22037</v>
      </c>
      <c r="E52" s="12">
        <f>D52/C52*100</f>
        <v>33.0277763113129</v>
      </c>
      <c r="F52" s="12">
        <f>D52-C52</f>
        <v>-456.69163000000003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676.912</v>
      </c>
      <c r="D53" s="18">
        <v>225.22037</v>
      </c>
      <c r="E53" s="12">
        <f>D53/C53*100</f>
        <v>33.27173546930768</v>
      </c>
      <c r="F53" s="12">
        <f>D53-C53</f>
        <v>-451.69163000000003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162</v>
      </c>
      <c r="B55" s="17" t="s">
        <v>56</v>
      </c>
      <c r="C55" s="18">
        <v>5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30.735</v>
      </c>
      <c r="E56" s="12">
        <f>D56/C56*100</f>
        <v>27.476309672805293</v>
      </c>
      <c r="F56" s="12">
        <f aca="true" t="shared" si="4" ref="F56:F103">D56-C56</f>
        <v>-81.125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30.735</v>
      </c>
      <c r="E57" s="12">
        <f>D57/C57*100</f>
        <v>27.476309672805293</v>
      </c>
      <c r="F57" s="12">
        <f t="shared" si="4"/>
        <v>-81.125</v>
      </c>
    </row>
    <row r="58" spans="1:7" s="46" customFormat="1" ht="15" customHeight="1">
      <c r="A58" s="42" t="s">
        <v>61</v>
      </c>
      <c r="B58" s="43" t="s">
        <v>62</v>
      </c>
      <c r="C58" s="44">
        <f>C61</f>
        <v>50</v>
      </c>
      <c r="D58" s="44">
        <f>SUM(D59:D61)</f>
        <v>0</v>
      </c>
      <c r="E58" s="12">
        <f>D58/C58*100</f>
        <v>0</v>
      </c>
      <c r="F58" s="12">
        <f t="shared" si="4"/>
        <v>-50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31.5" hidden="1">
      <c r="A60" s="47" t="s">
        <v>163</v>
      </c>
      <c r="B60" s="48" t="s">
        <v>277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65</v>
      </c>
      <c r="B61" s="48" t="s">
        <v>66</v>
      </c>
      <c r="C61" s="49">
        <v>50</v>
      </c>
      <c r="D61" s="49">
        <v>0</v>
      </c>
      <c r="E61" s="12">
        <f>D61/C61*100</f>
        <v>0</v>
      </c>
      <c r="F61" s="12">
        <f t="shared" si="4"/>
        <v>-50</v>
      </c>
      <c r="G61" s="45"/>
    </row>
    <row r="62" spans="1:7" s="9" customFormat="1" ht="17.25" customHeight="1" hidden="1">
      <c r="A62" s="37" t="s">
        <v>67</v>
      </c>
      <c r="B62" s="38" t="s">
        <v>68</v>
      </c>
      <c r="C62" s="39">
        <f>C63+C64+C65</f>
        <v>0</v>
      </c>
      <c r="D62" s="39">
        <f>D63+D64+D65</f>
        <v>0</v>
      </c>
      <c r="E62" s="12"/>
      <c r="F62" s="12">
        <f t="shared" si="4"/>
        <v>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 hidden="1">
      <c r="A65" s="47" t="s">
        <v>73</v>
      </c>
      <c r="B65" s="48" t="s">
        <v>74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625.6</v>
      </c>
      <c r="D66" s="39">
        <f>D68+D69</f>
        <v>362.21079</v>
      </c>
      <c r="E66" s="12">
        <f>D66/C66*100</f>
        <v>57.89814418158568</v>
      </c>
      <c r="F66" s="12">
        <f t="shared" si="4"/>
        <v>-263.38921000000005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625.6</v>
      </c>
      <c r="D69" s="18">
        <v>362.21079</v>
      </c>
      <c r="E69" s="12">
        <f>D69/C69*100</f>
        <v>57.89814418158568</v>
      </c>
      <c r="F69" s="12">
        <f t="shared" si="4"/>
        <v>-263.38921000000005</v>
      </c>
      <c r="G69" s="53"/>
    </row>
    <row r="70" spans="1:7" s="52" customFormat="1" ht="12.7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2.7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2.7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2.7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2.7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2.7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2.75" customHeight="1" hidden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2235.5</v>
      </c>
      <c r="D77" s="39">
        <f>SUM(D78:D78)</f>
        <v>728.60964</v>
      </c>
      <c r="E77" s="12">
        <f t="shared" si="5"/>
        <v>32.59269246253634</v>
      </c>
      <c r="F77" s="12">
        <f t="shared" si="4"/>
        <v>-1506.8903599999999</v>
      </c>
      <c r="G77" s="31"/>
    </row>
    <row r="78" spans="1:7" s="9" customFormat="1" ht="15" customHeight="1">
      <c r="A78" s="40" t="s">
        <v>99</v>
      </c>
      <c r="B78" s="17" t="s">
        <v>100</v>
      </c>
      <c r="C78" s="18">
        <v>2235.5</v>
      </c>
      <c r="D78" s="18">
        <v>728.60964</v>
      </c>
      <c r="E78" s="12">
        <f t="shared" si="5"/>
        <v>32.59269246253634</v>
      </c>
      <c r="F78" s="12">
        <f t="shared" si="4"/>
        <v>-1506.8903599999999</v>
      </c>
      <c r="G78" s="31"/>
    </row>
    <row r="79" spans="1:7" s="9" customFormat="1" ht="0.75" customHeight="1" hidden="1">
      <c r="A79" s="37" t="s">
        <v>101</v>
      </c>
      <c r="B79" s="38" t="s">
        <v>270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6.7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/>
      <c r="F85" s="12">
        <f t="shared" si="4"/>
        <v>0</v>
      </c>
      <c r="G85" s="31"/>
    </row>
    <row r="86" spans="1:7" s="9" customFormat="1" ht="15" customHeight="1" hidden="1">
      <c r="A86" s="59">
        <v>1003</v>
      </c>
      <c r="B86" s="60" t="s">
        <v>114</v>
      </c>
      <c r="C86" s="18">
        <v>0</v>
      </c>
      <c r="D86" s="18">
        <v>0</v>
      </c>
      <c r="E86" s="12"/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0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" customHeight="1">
      <c r="A89" s="61" t="s">
        <v>118</v>
      </c>
      <c r="B89" s="38" t="s">
        <v>119</v>
      </c>
      <c r="C89" s="39">
        <f>C90+C91+C92+C93+C94</f>
        <v>2</v>
      </c>
      <c r="D89" s="39">
        <f>D90+D91+D92+D93+D94</f>
        <v>2</v>
      </c>
      <c r="E89" s="11">
        <f>D89/C89*100</f>
        <v>100</v>
      </c>
      <c r="F89" s="12">
        <f t="shared" si="4"/>
        <v>0</v>
      </c>
      <c r="G89" s="31"/>
    </row>
    <row r="90" spans="1:7" s="9" customFormat="1" ht="14.25" customHeight="1">
      <c r="A90" s="41" t="s">
        <v>120</v>
      </c>
      <c r="B90" s="62" t="s">
        <v>121</v>
      </c>
      <c r="C90" s="18">
        <v>2</v>
      </c>
      <c r="D90" s="18">
        <v>2</v>
      </c>
      <c r="E90" s="11">
        <f aca="true" t="shared" si="6" ref="E90:E96">D90/C90*100</f>
        <v>100</v>
      </c>
      <c r="F90" s="12">
        <f>D90-C90</f>
        <v>0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/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/>
      <c r="F92" s="12">
        <f t="shared" si="7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/>
      <c r="F93" s="12">
        <f t="shared" si="7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/>
      <c r="F94" s="12">
        <f t="shared" si="7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/>
      <c r="F97" s="12">
        <f t="shared" si="7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/>
      <c r="F98" s="12">
        <f t="shared" si="7"/>
        <v>0</v>
      </c>
      <c r="G98" s="31"/>
    </row>
    <row r="99" spans="1:6" s="9" customFormat="1" ht="15.75" customHeight="1" hidden="1">
      <c r="A99" s="63">
        <v>1400</v>
      </c>
      <c r="B99" s="58" t="s">
        <v>138</v>
      </c>
      <c r="C99" s="39">
        <f>SUM(C101:C102)</f>
        <v>0</v>
      </c>
      <c r="D99" s="39">
        <f>SUM(D101:D102)</f>
        <v>0</v>
      </c>
      <c r="E99" s="11"/>
      <c r="F99" s="12">
        <f t="shared" si="7"/>
        <v>0</v>
      </c>
    </row>
    <row r="100" spans="1:6" s="9" customFormat="1" ht="15.75" customHeight="1" hidden="1">
      <c r="A100" s="59">
        <v>1403</v>
      </c>
      <c r="B100" s="60" t="s">
        <v>296</v>
      </c>
      <c r="C100" s="39"/>
      <c r="D100" s="39"/>
      <c r="E100" s="11"/>
      <c r="F100" s="12"/>
    </row>
    <row r="101" spans="1:6" s="9" customFormat="1" ht="0.75" customHeight="1" hidden="1">
      <c r="A101" s="64"/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</f>
        <v>3706.8720000000003</v>
      </c>
      <c r="D103" s="39">
        <f>D52+D56+D58+D62+D66+D77+D85+D89</f>
        <v>1348.7758</v>
      </c>
      <c r="E103" s="12">
        <f t="shared" si="5"/>
        <v>36.38582071352881</v>
      </c>
      <c r="F103" s="12">
        <f t="shared" si="4"/>
        <v>-2358.0962000000004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55">
      <selection activeCell="C103" sqref="C103"/>
    </sheetView>
  </sheetViews>
  <sheetFormatPr defaultColWidth="9.140625" defaultRowHeight="12.75"/>
  <cols>
    <col min="1" max="1" width="16.00390625" style="69" customWidth="1"/>
    <col min="2" max="2" width="49.7109375" style="70" customWidth="1"/>
    <col min="3" max="3" width="12.140625" style="2" customWidth="1"/>
    <col min="4" max="4" width="13.140625" style="2" customWidth="1"/>
    <col min="5" max="5" width="11.00390625" style="2" customWidth="1"/>
    <col min="6" max="6" width="9.57421875" style="2" customWidth="1"/>
    <col min="7" max="16384" width="9.140625" style="2" customWidth="1"/>
  </cols>
  <sheetData>
    <row r="1" spans="1:7" ht="18" customHeight="1">
      <c r="A1" s="297" t="s">
        <v>314</v>
      </c>
      <c r="B1" s="297"/>
      <c r="C1" s="297"/>
      <c r="D1" s="297"/>
      <c r="E1" s="297"/>
      <c r="F1" s="297"/>
      <c r="G1" s="1"/>
    </row>
    <row r="2" spans="1:7" ht="18" customHeight="1">
      <c r="A2" s="297"/>
      <c r="B2" s="297"/>
      <c r="C2" s="297"/>
      <c r="D2" s="297"/>
      <c r="E2" s="297"/>
      <c r="F2" s="29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312.70000000000005</v>
      </c>
      <c r="D5" s="11">
        <f>SUM(D6,D8,D10,D13,D15)</f>
        <v>71.84083</v>
      </c>
      <c r="E5" s="12">
        <f aca="true" t="shared" si="0" ref="E5:E35">D5/C5*100</f>
        <v>22.974362008314674</v>
      </c>
      <c r="F5" s="12">
        <f aca="true" t="shared" si="1" ref="F5:F36">D5-C5</f>
        <v>-240.85917000000006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58.6</v>
      </c>
      <c r="D6" s="11">
        <f>SUM(D7)</f>
        <v>48.15668</v>
      </c>
      <c r="E6" s="12">
        <f t="shared" si="0"/>
        <v>82.17863481228669</v>
      </c>
      <c r="F6" s="12">
        <f t="shared" si="1"/>
        <v>-10.44332</v>
      </c>
      <c r="G6" s="1"/>
    </row>
    <row r="7" spans="1:7" s="9" customFormat="1" ht="15.75">
      <c r="A7" s="13">
        <v>1010200001</v>
      </c>
      <c r="B7" s="14" t="s">
        <v>7</v>
      </c>
      <c r="C7" s="15">
        <v>58.6</v>
      </c>
      <c r="D7" s="15">
        <v>48.15668</v>
      </c>
      <c r="E7" s="12">
        <f t="shared" si="0"/>
        <v>82.17863481228669</v>
      </c>
      <c r="F7" s="12">
        <f t="shared" si="1"/>
        <v>-10.44332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</v>
      </c>
      <c r="D8" s="11">
        <f>SUM(D9)</f>
        <v>7.37875</v>
      </c>
      <c r="E8" s="12">
        <f t="shared" si="0"/>
        <v>737.875</v>
      </c>
      <c r="F8" s="12">
        <f t="shared" si="1"/>
        <v>6.37875</v>
      </c>
      <c r="G8" s="1"/>
    </row>
    <row r="9" spans="1:7" s="9" customFormat="1" ht="15.75">
      <c r="A9" s="13">
        <v>1050300001</v>
      </c>
      <c r="B9" s="13" t="s">
        <v>9</v>
      </c>
      <c r="C9" s="12">
        <v>1</v>
      </c>
      <c r="D9" s="12">
        <v>7.37875</v>
      </c>
      <c r="E9" s="12">
        <f t="shared" si="0"/>
        <v>737.875</v>
      </c>
      <c r="F9" s="12">
        <f t="shared" si="1"/>
        <v>6.37875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243.8</v>
      </c>
      <c r="D10" s="11">
        <f>SUM(D11:D12)</f>
        <v>9.2054</v>
      </c>
      <c r="E10" s="12">
        <f t="shared" si="0"/>
        <v>3.7757998359310907</v>
      </c>
      <c r="F10" s="12">
        <f t="shared" si="1"/>
        <v>-234.5946</v>
      </c>
      <c r="G10" s="1"/>
    </row>
    <row r="11" spans="1:7" s="9" customFormat="1" ht="15.75">
      <c r="A11" s="13">
        <v>1060600000</v>
      </c>
      <c r="B11" s="13" t="s">
        <v>11</v>
      </c>
      <c r="C11" s="12">
        <v>217.5</v>
      </c>
      <c r="D11" s="12">
        <v>6.10016</v>
      </c>
      <c r="E11" s="12">
        <f t="shared" si="0"/>
        <v>2.804671264367816</v>
      </c>
      <c r="F11" s="12">
        <f t="shared" si="1"/>
        <v>-211.39984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26.3</v>
      </c>
      <c r="D12" s="18">
        <v>3.10524</v>
      </c>
      <c r="E12" s="12">
        <f t="shared" si="0"/>
        <v>11.80699619771863</v>
      </c>
      <c r="F12" s="12">
        <f t="shared" si="1"/>
        <v>-23.194760000000002</v>
      </c>
      <c r="G12" s="1"/>
    </row>
    <row r="13" spans="1:7" s="9" customFormat="1" ht="47.2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9.3</v>
      </c>
      <c r="D15" s="11">
        <f>SUM(D16:D19)</f>
        <v>7.1</v>
      </c>
      <c r="E15" s="12">
        <f t="shared" si="0"/>
        <v>76.34408602150536</v>
      </c>
      <c r="F15" s="12">
        <f t="shared" si="1"/>
        <v>-2.200000000000001</v>
      </c>
      <c r="G15" s="1"/>
    </row>
    <row r="16" spans="1:7" s="9" customFormat="1" ht="31.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9.3</v>
      </c>
      <c r="D17" s="12">
        <v>7.1</v>
      </c>
      <c r="E17" s="12">
        <f t="shared" si="0"/>
        <v>76.34408602150536</v>
      </c>
      <c r="F17" s="12">
        <f t="shared" si="1"/>
        <v>-2.200000000000001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31.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6.5" customHeight="1">
      <c r="A20" s="10"/>
      <c r="B20" s="10" t="s">
        <v>20</v>
      </c>
      <c r="C20" s="11">
        <f>SUM(C21:C37)</f>
        <v>71</v>
      </c>
      <c r="D20" s="11">
        <f>SUM(D21:D36)</f>
        <v>19.42893</v>
      </c>
      <c r="E20" s="12">
        <f t="shared" si="0"/>
        <v>27.36469014084507</v>
      </c>
      <c r="F20" s="12">
        <f t="shared" si="1"/>
        <v>-51.57107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28</v>
      </c>
      <c r="D21" s="12">
        <v>0.12783</v>
      </c>
      <c r="E21" s="12">
        <f t="shared" si="0"/>
        <v>0.45653571428571427</v>
      </c>
      <c r="F21" s="12">
        <f t="shared" si="1"/>
        <v>-27.87217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12</v>
      </c>
      <c r="D22" s="12">
        <v>19.3011</v>
      </c>
      <c r="E22" s="12">
        <f t="shared" si="0"/>
        <v>160.84250000000003</v>
      </c>
      <c r="F22" s="12">
        <f t="shared" si="1"/>
        <v>7.301100000000002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383.70000000000005</v>
      </c>
      <c r="D38" s="11">
        <f>SUM(D20,D5)</f>
        <v>91.26975999999999</v>
      </c>
      <c r="E38" s="12">
        <f aca="true" t="shared" si="2" ref="E38:E47">D38/C38*100</f>
        <v>23.78675006515506</v>
      </c>
      <c r="F38" s="12">
        <f aca="true" t="shared" si="3" ref="F38:F47">D38-C38</f>
        <v>-292.43024</v>
      </c>
      <c r="G38" s="1"/>
    </row>
    <row r="39" spans="1:7" s="9" customFormat="1" ht="15.75">
      <c r="A39" s="10"/>
      <c r="B39" s="10" t="s">
        <v>39</v>
      </c>
      <c r="C39" s="11">
        <f>SUM(C40:C44)</f>
        <v>1672.7770000000003</v>
      </c>
      <c r="D39" s="11">
        <f>SUM(D40:D44)</f>
        <v>709.3549999999999</v>
      </c>
      <c r="E39" s="12">
        <f t="shared" si="2"/>
        <v>42.40583173967599</v>
      </c>
      <c r="F39" s="12">
        <f t="shared" si="3"/>
        <v>-963.4220000000004</v>
      </c>
      <c r="G39" s="1"/>
    </row>
    <row r="40" spans="1:8" s="9" customFormat="1" ht="15.75">
      <c r="A40" s="13">
        <v>2020100000</v>
      </c>
      <c r="B40" s="13" t="s">
        <v>40</v>
      </c>
      <c r="C40" s="12">
        <v>1357.9</v>
      </c>
      <c r="D40" s="12">
        <v>534.4</v>
      </c>
      <c r="E40" s="12">
        <f t="shared" si="2"/>
        <v>39.35488622137123</v>
      </c>
      <c r="F40" s="12">
        <f t="shared" si="3"/>
        <v>-823.5000000000001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128</v>
      </c>
      <c r="D41" s="12">
        <v>64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132.9</v>
      </c>
      <c r="D42" s="12">
        <v>57.045</v>
      </c>
      <c r="E42" s="12">
        <f t="shared" si="2"/>
        <v>42.92325056433409</v>
      </c>
      <c r="F42" s="12">
        <f t="shared" si="3"/>
        <v>-75.855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53.977</v>
      </c>
      <c r="D43" s="12">
        <v>53.91</v>
      </c>
      <c r="E43" s="12">
        <f t="shared" si="2"/>
        <v>99.87587305704282</v>
      </c>
      <c r="F43" s="12">
        <f t="shared" si="3"/>
        <v>-0.06700000000000017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 t="e">
        <f t="shared" si="2"/>
        <v>#DIV/0!</v>
      </c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2056.4770000000003</v>
      </c>
      <c r="D46" s="11">
        <f>SUM(D39,D38)</f>
        <v>800.6247599999999</v>
      </c>
      <c r="E46" s="12">
        <f t="shared" si="2"/>
        <v>38.93186065295161</v>
      </c>
      <c r="F46" s="12">
        <f t="shared" si="3"/>
        <v>-1255.8522400000004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-99.49380999999994</v>
      </c>
      <c r="E47" s="12" t="e">
        <f t="shared" si="2"/>
        <v>#DIV/0!</v>
      </c>
      <c r="F47" s="12">
        <f t="shared" si="3"/>
        <v>-99.49380999999994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661.167</v>
      </c>
      <c r="D52" s="39">
        <f>SUM(D53:D55)</f>
        <v>243.75359</v>
      </c>
      <c r="E52" s="12">
        <f>D52/C52*100</f>
        <v>36.86717425400844</v>
      </c>
      <c r="F52" s="12">
        <f>D52-C52</f>
        <v>-417.41341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656.167</v>
      </c>
      <c r="D53" s="18">
        <v>240.17569</v>
      </c>
      <c r="E53" s="12">
        <f>D53/C53*100</f>
        <v>36.602829767422016</v>
      </c>
      <c r="F53" s="12">
        <f>D53-C53</f>
        <v>-415.99131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3.5779</v>
      </c>
      <c r="E54" s="12"/>
      <c r="F54" s="12"/>
      <c r="G54" s="31"/>
    </row>
    <row r="55" spans="1:7" s="9" customFormat="1" ht="15.75">
      <c r="A55" s="40" t="s">
        <v>162</v>
      </c>
      <c r="B55" s="17" t="s">
        <v>56</v>
      </c>
      <c r="C55" s="18">
        <v>5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53.91</v>
      </c>
      <c r="D56" s="39">
        <f>D57</f>
        <v>11.9106</v>
      </c>
      <c r="E56" s="12">
        <f>D56/C56*100</f>
        <v>22.09348914858097</v>
      </c>
      <c r="F56" s="12">
        <f aca="true" t="shared" si="4" ref="F56:F89">D56-C56</f>
        <v>-41.999399999999994</v>
      </c>
      <c r="G56" s="31"/>
    </row>
    <row r="57" spans="1:6" s="9" customFormat="1" ht="15.75">
      <c r="A57" s="41" t="s">
        <v>59</v>
      </c>
      <c r="B57" s="17" t="s">
        <v>60</v>
      </c>
      <c r="C57" s="18">
        <v>53.91</v>
      </c>
      <c r="D57" s="18">
        <v>11.9106</v>
      </c>
      <c r="E57" s="12">
        <f>D57/C57*100</f>
        <v>22.09348914858097</v>
      </c>
      <c r="F57" s="12">
        <f t="shared" si="4"/>
        <v>-41.999399999999994</v>
      </c>
    </row>
    <row r="58" spans="1:7" s="46" customFormat="1" ht="14.25" customHeight="1">
      <c r="A58" s="42" t="s">
        <v>61</v>
      </c>
      <c r="B58" s="43" t="s">
        <v>62</v>
      </c>
      <c r="C58" s="44">
        <f>C59+C60+C61</f>
        <v>11.7</v>
      </c>
      <c r="D58" s="44">
        <f>D59+D60+D61</f>
        <v>0</v>
      </c>
      <c r="E58" s="12">
        <f>D58/C58*100</f>
        <v>0</v>
      </c>
      <c r="F58" s="12">
        <f t="shared" si="4"/>
        <v>-11.7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47.25">
      <c r="A60" s="47" t="s">
        <v>163</v>
      </c>
      <c r="B60" s="48" t="s">
        <v>277</v>
      </c>
      <c r="C60" s="49">
        <v>11.7</v>
      </c>
      <c r="D60" s="49"/>
      <c r="E60" s="12"/>
      <c r="F60" s="12">
        <f t="shared" si="4"/>
        <v>-11.7</v>
      </c>
      <c r="G60" s="45"/>
    </row>
    <row r="61" spans="1:7" s="46" customFormat="1" ht="17.25" customHeight="1" hidden="1">
      <c r="A61" s="47" t="s">
        <v>65</v>
      </c>
      <c r="B61" s="48" t="s">
        <v>66</v>
      </c>
      <c r="C61" s="49"/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60.4</v>
      </c>
      <c r="D62" s="39">
        <f>D63+D64+D65</f>
        <v>0</v>
      </c>
      <c r="E62" s="12">
        <f>D62/C62*100</f>
        <v>0</v>
      </c>
      <c r="F62" s="12">
        <f t="shared" si="4"/>
        <v>-60.4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60.4</v>
      </c>
      <c r="D65" s="18">
        <v>0</v>
      </c>
      <c r="E65" s="12">
        <f>D65/C65*100</f>
        <v>0</v>
      </c>
      <c r="F65" s="12">
        <f t="shared" si="4"/>
        <v>-60.4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398.9</v>
      </c>
      <c r="D66" s="39">
        <f>D68+D69</f>
        <v>188.16952</v>
      </c>
      <c r="E66" s="12">
        <f>D66/C66*100</f>
        <v>47.17210328403109</v>
      </c>
      <c r="F66" s="12">
        <f t="shared" si="4"/>
        <v>-210.73047999999997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6.5" customHeight="1">
      <c r="A69" s="41" t="s">
        <v>81</v>
      </c>
      <c r="B69" s="17" t="s">
        <v>82</v>
      </c>
      <c r="C69" s="18">
        <v>398.9</v>
      </c>
      <c r="D69" s="18">
        <v>188.16952</v>
      </c>
      <c r="E69" s="12">
        <f>D69/C69*100</f>
        <v>47.17210328403109</v>
      </c>
      <c r="F69" s="12">
        <f t="shared" si="4"/>
        <v>-210.73047999999997</v>
      </c>
      <c r="G69" s="53"/>
    </row>
    <row r="70" spans="1:7" s="52" customFormat="1" ht="0.7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84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15.75" customHeight="1">
      <c r="A77" s="37" t="s">
        <v>97</v>
      </c>
      <c r="B77" s="38" t="s">
        <v>98</v>
      </c>
      <c r="C77" s="39">
        <f>SUM(C78:C78)</f>
        <v>863.3</v>
      </c>
      <c r="D77" s="39">
        <f>SUM(D78:D78)</f>
        <v>257.29724</v>
      </c>
      <c r="E77" s="12">
        <f t="shared" si="5"/>
        <v>29.80391984246496</v>
      </c>
      <c r="F77" s="12">
        <f t="shared" si="4"/>
        <v>-606.00276</v>
      </c>
      <c r="G77" s="31"/>
    </row>
    <row r="78" spans="1:7" s="9" customFormat="1" ht="14.25" customHeight="1">
      <c r="A78" s="40" t="s">
        <v>99</v>
      </c>
      <c r="B78" s="17" t="s">
        <v>100</v>
      </c>
      <c r="C78" s="18">
        <v>863.3</v>
      </c>
      <c r="D78" s="18">
        <v>257.29724</v>
      </c>
      <c r="E78" s="12">
        <f t="shared" si="5"/>
        <v>29.80391984246496</v>
      </c>
      <c r="F78" s="12">
        <f t="shared" si="4"/>
        <v>-606.00276</v>
      </c>
      <c r="G78" s="31"/>
    </row>
    <row r="79" spans="1:7" s="9" customFormat="1" ht="13.5" customHeight="1" hidden="1">
      <c r="A79" s="37" t="s">
        <v>101</v>
      </c>
      <c r="B79" s="38" t="s">
        <v>271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3.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3.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3.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3.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3.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3.5" customHeight="1" hidden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/>
      <c r="F85" s="12">
        <f t="shared" si="4"/>
        <v>0</v>
      </c>
      <c r="G85" s="31"/>
    </row>
    <row r="86" spans="1:7" s="9" customFormat="1" ht="13.5" customHeight="1" hidden="1">
      <c r="A86" s="59">
        <v>1003</v>
      </c>
      <c r="B86" s="60" t="s">
        <v>114</v>
      </c>
      <c r="C86" s="18">
        <v>0</v>
      </c>
      <c r="D86" s="18">
        <v>0</v>
      </c>
      <c r="E86" s="12"/>
      <c r="F86" s="12">
        <f t="shared" si="4"/>
        <v>0</v>
      </c>
      <c r="G86" s="31"/>
    </row>
    <row r="87" spans="1:7" s="9" customFormat="1" ht="13.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3.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3.5" customHeight="1">
      <c r="A89" s="61" t="s">
        <v>118</v>
      </c>
      <c r="B89" s="38" t="s">
        <v>119</v>
      </c>
      <c r="C89" s="39">
        <f>C90+C91+C92+C93+C94</f>
        <v>7.1</v>
      </c>
      <c r="D89" s="39">
        <f>D90+D91+D92+D93+D94</f>
        <v>0</v>
      </c>
      <c r="E89" s="11">
        <f>D89/C89*100</f>
        <v>0</v>
      </c>
      <c r="F89" s="12">
        <f t="shared" si="4"/>
        <v>-7.1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7.1</v>
      </c>
      <c r="D90" s="18">
        <v>0</v>
      </c>
      <c r="E90" s="11">
        <f aca="true" t="shared" si="6" ref="E90:E98">D90/C90*100</f>
        <v>0</v>
      </c>
      <c r="F90" s="12">
        <f>D90-C90</f>
        <v>-7.1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 t="e">
        <f t="shared" si="6"/>
        <v>#DIV/0!</v>
      </c>
      <c r="F98" s="12">
        <f t="shared" si="7"/>
        <v>0</v>
      </c>
      <c r="G98" s="31"/>
    </row>
    <row r="99" spans="1:6" s="9" customFormat="1" ht="15.75" customHeight="1" hidden="1">
      <c r="A99" s="63">
        <v>1400</v>
      </c>
      <c r="B99" s="58" t="s">
        <v>138</v>
      </c>
      <c r="C99" s="39">
        <f>SUM(C101:C102)</f>
        <v>0</v>
      </c>
      <c r="D99" s="39">
        <f>SUM(D101:D102)</f>
        <v>0</v>
      </c>
      <c r="E99" s="11"/>
      <c r="F99" s="12">
        <f t="shared" si="7"/>
        <v>0</v>
      </c>
    </row>
    <row r="100" spans="1:6" s="9" customFormat="1" ht="15.75" customHeight="1" hidden="1">
      <c r="A100" s="59">
        <v>1403</v>
      </c>
      <c r="B100" s="60" t="s">
        <v>296</v>
      </c>
      <c r="C100" s="39"/>
      <c r="D100" s="39"/>
      <c r="E100" s="11"/>
      <c r="F100" s="12"/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>D101/C101*100</f>
        <v>#DIV/0!</v>
      </c>
      <c r="F101" s="12">
        <f t="shared" si="7"/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2" t="e">
        <f>D102/C102*100</f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140</v>
      </c>
      <c r="C103" s="39">
        <f>C52+C56+C58+C62+C66+C77+C89</f>
        <v>2056.477</v>
      </c>
      <c r="D103" s="39">
        <f>D52+D56+D58+D62+D66+D77+D89</f>
        <v>701.13095</v>
      </c>
      <c r="E103" s="39">
        <f>E52+E56+E58+E62+E66+E77+E89</f>
        <v>135.93668652908545</v>
      </c>
      <c r="F103" s="39">
        <f>F52+F56+F58+F62+F66+F77+F89</f>
        <v>-1355.3460499999997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58">
      <selection activeCell="F6" sqref="F6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7" t="s">
        <v>313</v>
      </c>
      <c r="B1" s="297"/>
      <c r="C1" s="297"/>
      <c r="D1" s="297"/>
      <c r="E1" s="297"/>
      <c r="F1" s="297"/>
      <c r="G1" s="1"/>
    </row>
    <row r="2" spans="1:7" ht="18" customHeight="1">
      <c r="A2" s="297"/>
      <c r="B2" s="297"/>
      <c r="C2" s="297"/>
      <c r="D2" s="297"/>
      <c r="E2" s="297"/>
      <c r="F2" s="29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515.8</v>
      </c>
      <c r="D5" s="11">
        <f>SUM(D6,D8,D10,D13,D15)</f>
        <v>196.22167000000002</v>
      </c>
      <c r="E5" s="12">
        <f aca="true" t="shared" si="0" ref="E5:E35">D5/C5*100</f>
        <v>38.04220046529663</v>
      </c>
      <c r="F5" s="12">
        <f aca="true" t="shared" si="1" ref="F5:F36">D5-C5</f>
        <v>-319.57832999999994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181.2</v>
      </c>
      <c r="D6" s="11">
        <f>SUM(D7)</f>
        <v>88.92802</v>
      </c>
      <c r="E6" s="12">
        <f t="shared" si="0"/>
        <v>49.07727373068433</v>
      </c>
      <c r="F6" s="12">
        <f t="shared" si="1"/>
        <v>-92.27197999999999</v>
      </c>
      <c r="G6" s="1"/>
    </row>
    <row r="7" spans="1:7" s="9" customFormat="1" ht="15.75">
      <c r="A7" s="13">
        <v>1010200001</v>
      </c>
      <c r="B7" s="14" t="s">
        <v>7</v>
      </c>
      <c r="C7" s="15">
        <v>181.2</v>
      </c>
      <c r="D7" s="15">
        <v>88.92802</v>
      </c>
      <c r="E7" s="12">
        <f t="shared" si="0"/>
        <v>49.07727373068433</v>
      </c>
      <c r="F7" s="12">
        <f t="shared" si="1"/>
        <v>-92.27197999999999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19</v>
      </c>
      <c r="D8" s="11">
        <f>SUM(D9)</f>
        <v>31.42818</v>
      </c>
      <c r="E8" s="12">
        <f t="shared" si="0"/>
        <v>165.41147368421053</v>
      </c>
      <c r="F8" s="12">
        <f t="shared" si="1"/>
        <v>12.428180000000001</v>
      </c>
      <c r="G8" s="1"/>
    </row>
    <row r="9" spans="1:7" s="9" customFormat="1" ht="15.75">
      <c r="A9" s="13">
        <v>1050300001</v>
      </c>
      <c r="B9" s="13" t="s">
        <v>9</v>
      </c>
      <c r="C9" s="12">
        <v>19</v>
      </c>
      <c r="D9" s="12">
        <v>31.42818</v>
      </c>
      <c r="E9" s="12">
        <f t="shared" si="0"/>
        <v>165.41147368421053</v>
      </c>
      <c r="F9" s="12">
        <f t="shared" si="1"/>
        <v>12.428180000000001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306</v>
      </c>
      <c r="D10" s="11">
        <f>SUM(D11:D12)</f>
        <v>68.36547</v>
      </c>
      <c r="E10" s="12">
        <f t="shared" si="0"/>
        <v>22.3416568627451</v>
      </c>
      <c r="F10" s="12">
        <f t="shared" si="1"/>
        <v>-237.63452999999998</v>
      </c>
      <c r="G10" s="1"/>
    </row>
    <row r="11" spans="1:7" s="9" customFormat="1" ht="15.75">
      <c r="A11" s="13">
        <v>1060600000</v>
      </c>
      <c r="B11" s="13" t="s">
        <v>11</v>
      </c>
      <c r="C11" s="12">
        <v>289.5</v>
      </c>
      <c r="D11" s="12">
        <v>64.4414</v>
      </c>
      <c r="E11" s="12">
        <f t="shared" si="0"/>
        <v>22.259550949913645</v>
      </c>
      <c r="F11" s="12">
        <f t="shared" si="1"/>
        <v>-225.0586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16.5</v>
      </c>
      <c r="D12" s="18">
        <v>3.92407</v>
      </c>
      <c r="E12" s="12">
        <f t="shared" si="0"/>
        <v>23.782242424242426</v>
      </c>
      <c r="F12" s="12">
        <f t="shared" si="1"/>
        <v>-12.57593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/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/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9.6</v>
      </c>
      <c r="D15" s="11">
        <f>SUM(D16:D19)</f>
        <v>7.5</v>
      </c>
      <c r="E15" s="12">
        <f t="shared" si="0"/>
        <v>78.125</v>
      </c>
      <c r="F15" s="12">
        <f t="shared" si="1"/>
        <v>-2.0999999999999996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2.25" customHeight="1">
      <c r="A17" s="13">
        <v>1080400001</v>
      </c>
      <c r="B17" s="14" t="s">
        <v>17</v>
      </c>
      <c r="C17" s="12">
        <v>9.6</v>
      </c>
      <c r="D17" s="12">
        <v>7.5</v>
      </c>
      <c r="E17" s="12">
        <f t="shared" si="0"/>
        <v>78.125</v>
      </c>
      <c r="F17" s="12">
        <f t="shared" si="1"/>
        <v>-2.0999999999999996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6.5" customHeight="1" hidden="1">
      <c r="A19" s="13">
        <v>1090000000</v>
      </c>
      <c r="B19" s="14" t="s">
        <v>19</v>
      </c>
      <c r="C19" s="12"/>
      <c r="D19" s="12">
        <v>0</v>
      </c>
      <c r="E19" s="12" t="e">
        <f t="shared" si="0"/>
        <v>#DIV/0!</v>
      </c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98</v>
      </c>
      <c r="D20" s="11">
        <f>SUM(D21:D36)</f>
        <v>77.98575</v>
      </c>
      <c r="E20" s="12">
        <f t="shared" si="0"/>
        <v>79.57729591836734</v>
      </c>
      <c r="F20" s="12">
        <f t="shared" si="1"/>
        <v>-20.014250000000004</v>
      </c>
      <c r="G20" s="1"/>
    </row>
    <row r="21" spans="1:7" s="9" customFormat="1" ht="14.25" customHeight="1">
      <c r="A21" s="13">
        <v>1110501101</v>
      </c>
      <c r="B21" s="13" t="s">
        <v>21</v>
      </c>
      <c r="C21" s="12">
        <v>67</v>
      </c>
      <c r="D21" s="12">
        <v>15.63615</v>
      </c>
      <c r="E21" s="12">
        <f t="shared" si="0"/>
        <v>23.337537313432836</v>
      </c>
      <c r="F21" s="12">
        <f t="shared" si="1"/>
        <v>-51.36385</v>
      </c>
      <c r="G21" s="1"/>
    </row>
    <row r="22" spans="1:7" s="9" customFormat="1" ht="15.75" customHeight="1">
      <c r="A22" s="13">
        <v>1110503505</v>
      </c>
      <c r="B22" s="13" t="s">
        <v>22</v>
      </c>
      <c r="C22" s="12">
        <v>0</v>
      </c>
      <c r="D22" s="12">
        <v>2.0691</v>
      </c>
      <c r="E22" s="12"/>
      <c r="F22" s="12">
        <f t="shared" si="1"/>
        <v>2.0691</v>
      </c>
      <c r="G22" s="1"/>
    </row>
    <row r="23" spans="1:7" s="9" customFormat="1" ht="16.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5.7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60.2805</v>
      </c>
      <c r="E25" s="12">
        <f t="shared" si="0"/>
        <v>200.935</v>
      </c>
      <c r="F25" s="12">
        <f t="shared" si="1"/>
        <v>30.280500000000004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613.8</v>
      </c>
      <c r="D38" s="11">
        <f>SUM(D20,D5)</f>
        <v>274.20742</v>
      </c>
      <c r="E38" s="12">
        <f aca="true" t="shared" si="2" ref="E38:E47">D38/C38*100</f>
        <v>44.67374063212773</v>
      </c>
      <c r="F38" s="12">
        <f aca="true" t="shared" si="3" ref="F38:F47">D38-C38</f>
        <v>-339.59257999999994</v>
      </c>
      <c r="G38" s="1"/>
    </row>
    <row r="39" spans="1:7" s="9" customFormat="1" ht="15.75">
      <c r="A39" s="10"/>
      <c r="B39" s="10" t="s">
        <v>39</v>
      </c>
      <c r="C39" s="11">
        <f>SUM(C40:C44)</f>
        <v>2232.943</v>
      </c>
      <c r="D39" s="11">
        <f>SUM(D40:D44)</f>
        <v>781.877</v>
      </c>
      <c r="E39" s="12">
        <f t="shared" si="2"/>
        <v>35.01553779026155</v>
      </c>
      <c r="F39" s="12">
        <f t="shared" si="3"/>
        <v>-1451.0660000000003</v>
      </c>
      <c r="G39" s="1"/>
    </row>
    <row r="40" spans="1:8" s="9" customFormat="1" ht="16.5" customHeight="1">
      <c r="A40" s="13">
        <v>2020100000</v>
      </c>
      <c r="B40" s="13" t="s">
        <v>40</v>
      </c>
      <c r="C40" s="12">
        <v>1547.7</v>
      </c>
      <c r="D40" s="12">
        <v>607.8</v>
      </c>
      <c r="E40" s="12">
        <f t="shared" si="2"/>
        <v>39.27117658460942</v>
      </c>
      <c r="F40" s="12">
        <f t="shared" si="3"/>
        <v>-939.9000000000001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573.3</v>
      </c>
      <c r="D42" s="12">
        <v>62.217</v>
      </c>
      <c r="E42" s="12">
        <f t="shared" si="2"/>
        <v>10.85243328100471</v>
      </c>
      <c r="F42" s="12">
        <f t="shared" si="3"/>
        <v>-511.08299999999997</v>
      </c>
      <c r="G42" s="1"/>
    </row>
    <row r="43" spans="1:7" s="9" customFormat="1" ht="14.25" customHeight="1">
      <c r="A43" s="13">
        <v>2020300000</v>
      </c>
      <c r="B43" s="13" t="s">
        <v>43</v>
      </c>
      <c r="C43" s="12">
        <v>111.943</v>
      </c>
      <c r="D43" s="12">
        <v>111.86</v>
      </c>
      <c r="E43" s="12">
        <f t="shared" si="2"/>
        <v>99.92585512269638</v>
      </c>
      <c r="F43" s="12">
        <f t="shared" si="3"/>
        <v>-0.08299999999999841</v>
      </c>
      <c r="G43" s="1"/>
    </row>
    <row r="44" spans="1:7" s="9" customFormat="1" ht="0.7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2846.7430000000004</v>
      </c>
      <c r="D46" s="11">
        <f>SUM(D39,D38)</f>
        <v>1056.08442</v>
      </c>
      <c r="E46" s="12">
        <f t="shared" si="2"/>
        <v>37.09798952697872</v>
      </c>
      <c r="F46" s="12">
        <f t="shared" si="3"/>
        <v>-1790.6585800000005</v>
      </c>
      <c r="G46" s="1"/>
    </row>
    <row r="47" spans="1:7" s="9" customFormat="1" ht="15.75">
      <c r="A47" s="10"/>
      <c r="B47" s="22" t="s">
        <v>47</v>
      </c>
      <c r="C47" s="11">
        <f>C103-C46</f>
        <v>460.59999999999945</v>
      </c>
      <c r="D47" s="11">
        <f>D103-D46</f>
        <v>-251.70821999999998</v>
      </c>
      <c r="E47" s="12">
        <f t="shared" si="2"/>
        <v>-54.64789839339998</v>
      </c>
      <c r="F47" s="12">
        <f t="shared" si="3"/>
        <v>-712.3082199999994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630.283</v>
      </c>
      <c r="D52" s="39">
        <f>SUM(D53:D55)</f>
        <v>196.90948</v>
      </c>
      <c r="E52" s="12">
        <f>D52/C52*100</f>
        <v>31.241439163042635</v>
      </c>
      <c r="F52" s="12">
        <f>D52-C52</f>
        <v>-433.37352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620.283</v>
      </c>
      <c r="D53" s="18">
        <v>196.90948</v>
      </c>
      <c r="E53" s="12">
        <f>D53/C53*100</f>
        <v>31.745103444717977</v>
      </c>
      <c r="F53" s="12">
        <f>D53-C53</f>
        <v>-423.37352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55</v>
      </c>
      <c r="B55" s="17" t="s">
        <v>56</v>
      </c>
      <c r="C55" s="18">
        <v>10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27.8526</v>
      </c>
      <c r="E56" s="12">
        <f>D56/C56*100</f>
        <v>24.899517253709995</v>
      </c>
      <c r="F56" s="12">
        <f aca="true" t="shared" si="4" ref="F56:F103">D56-C56</f>
        <v>-84.0074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27.8526</v>
      </c>
      <c r="E57" s="12">
        <f>D57/C57*100</f>
        <v>24.899517253709995</v>
      </c>
      <c r="F57" s="12">
        <f t="shared" si="4"/>
        <v>-84.0074</v>
      </c>
    </row>
    <row r="58" spans="1:7" s="46" customFormat="1" ht="15" customHeight="1">
      <c r="A58" s="42" t="s">
        <v>61</v>
      </c>
      <c r="B58" s="43" t="s">
        <v>62</v>
      </c>
      <c r="C58" s="44">
        <f>C61</f>
        <v>21.8</v>
      </c>
      <c r="D58" s="44">
        <f>SUM(D59:D61)</f>
        <v>0</v>
      </c>
      <c r="E58" s="12">
        <f>D58/C58*100</f>
        <v>0</v>
      </c>
      <c r="F58" s="12">
        <f t="shared" si="4"/>
        <v>-21.8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 hidden="1">
      <c r="A60" s="47" t="s">
        <v>163</v>
      </c>
      <c r="B60" s="48" t="s">
        <v>277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65</v>
      </c>
      <c r="B61" s="48" t="s">
        <v>66</v>
      </c>
      <c r="C61" s="49">
        <v>21.8</v>
      </c>
      <c r="D61" s="49">
        <v>0</v>
      </c>
      <c r="E61" s="12">
        <f aca="true" t="shared" si="5" ref="E61:E66">D61/C61*100</f>
        <v>0</v>
      </c>
      <c r="F61" s="12">
        <f t="shared" si="4"/>
        <v>-21.8</v>
      </c>
      <c r="G61" s="45"/>
    </row>
    <row r="62" spans="1:7" s="9" customFormat="1" ht="15.75" customHeight="1">
      <c r="A62" s="37" t="s">
        <v>67</v>
      </c>
      <c r="B62" s="38" t="s">
        <v>68</v>
      </c>
      <c r="C62" s="39">
        <f>C63+C64+C65</f>
        <v>160</v>
      </c>
      <c r="D62" s="39">
        <f>D63+D64+D65</f>
        <v>15</v>
      </c>
      <c r="E62" s="12">
        <f t="shared" si="5"/>
        <v>9.375</v>
      </c>
      <c r="F62" s="12">
        <f t="shared" si="4"/>
        <v>-145</v>
      </c>
      <c r="G62" s="31"/>
    </row>
    <row r="63" spans="1:7" s="9" customFormat="1" ht="0.7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>
      <c r="A64" s="40" t="s">
        <v>71</v>
      </c>
      <c r="B64" s="50" t="s">
        <v>72</v>
      </c>
      <c r="C64" s="18">
        <v>140</v>
      </c>
      <c r="D64" s="18">
        <v>15</v>
      </c>
      <c r="E64" s="12">
        <f t="shared" si="5"/>
        <v>10.714285714285714</v>
      </c>
      <c r="F64" s="12">
        <f t="shared" si="4"/>
        <v>-125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20</v>
      </c>
      <c r="D65" s="18"/>
      <c r="E65" s="12">
        <f t="shared" si="5"/>
        <v>0</v>
      </c>
      <c r="F65" s="12">
        <f t="shared" si="4"/>
        <v>-20</v>
      </c>
      <c r="G65" s="31"/>
    </row>
    <row r="66" spans="1:7" s="9" customFormat="1" ht="16.5" customHeight="1">
      <c r="A66" s="37" t="s">
        <v>75</v>
      </c>
      <c r="B66" s="38" t="s">
        <v>76</v>
      </c>
      <c r="C66" s="39">
        <f>C68+C69</f>
        <v>539.4</v>
      </c>
      <c r="D66" s="39">
        <f>D68+D69</f>
        <v>239.67138</v>
      </c>
      <c r="E66" s="12">
        <f t="shared" si="5"/>
        <v>44.432958843159064</v>
      </c>
      <c r="F66" s="12">
        <f t="shared" si="4"/>
        <v>-299.72862</v>
      </c>
      <c r="G66" s="31"/>
    </row>
    <row r="67" spans="1:7" s="9" customFormat="1" ht="0.7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539.4</v>
      </c>
      <c r="D69" s="18">
        <v>239.67138</v>
      </c>
      <c r="E69" s="12">
        <f>D69/C69*100</f>
        <v>44.432958843159064</v>
      </c>
      <c r="F69" s="12">
        <f t="shared" si="4"/>
        <v>-299.72862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1296.6</v>
      </c>
      <c r="D77" s="39">
        <f>SUM(D78:D78)</f>
        <v>321.94274</v>
      </c>
      <c r="E77" s="12">
        <f t="shared" si="6"/>
        <v>24.829765540644765</v>
      </c>
      <c r="F77" s="12">
        <f t="shared" si="4"/>
        <v>-974.65726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1296.6</v>
      </c>
      <c r="D78" s="18">
        <v>321.94274</v>
      </c>
      <c r="E78" s="12">
        <f t="shared" si="6"/>
        <v>24.829765540644765</v>
      </c>
      <c r="F78" s="12">
        <f t="shared" si="4"/>
        <v>-974.65726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113</v>
      </c>
      <c r="C85" s="39">
        <f>SUM(C86:C88)</f>
        <v>407.1</v>
      </c>
      <c r="D85" s="39">
        <f>SUM(D86:D88)</f>
        <v>0</v>
      </c>
      <c r="E85" s="11">
        <f t="shared" si="6"/>
        <v>0</v>
      </c>
      <c r="F85" s="12">
        <f t="shared" si="4"/>
        <v>-407.1</v>
      </c>
      <c r="G85" s="31"/>
    </row>
    <row r="86" spans="1:7" s="9" customFormat="1" ht="14.25" customHeight="1">
      <c r="A86" s="59">
        <v>1003</v>
      </c>
      <c r="B86" s="60" t="s">
        <v>114</v>
      </c>
      <c r="C86" s="18">
        <v>407.1</v>
      </c>
      <c r="D86" s="18">
        <v>0</v>
      </c>
      <c r="E86" s="12">
        <f t="shared" si="6"/>
        <v>0</v>
      </c>
      <c r="F86" s="12">
        <f t="shared" si="4"/>
        <v>-407.1</v>
      </c>
      <c r="G86" s="31"/>
    </row>
    <row r="87" spans="1:7" s="9" customFormat="1" ht="5.2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8.9</v>
      </c>
      <c r="D89" s="39">
        <f>D90+D91+D92+D93+D94</f>
        <v>3</v>
      </c>
      <c r="E89" s="11">
        <f>D89/C89*100</f>
        <v>33.70786516853933</v>
      </c>
      <c r="F89" s="12">
        <f t="shared" si="4"/>
        <v>-5.9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8.9</v>
      </c>
      <c r="D90" s="18">
        <v>3</v>
      </c>
      <c r="E90" s="12">
        <f aca="true" t="shared" si="7" ref="E90:E100">D90/C90*100</f>
        <v>33.70786516853933</v>
      </c>
      <c r="F90" s="12">
        <f>D90-C90</f>
        <v>-5.9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2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2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131.4</v>
      </c>
      <c r="D99" s="39">
        <f>D100</f>
        <v>32.85</v>
      </c>
      <c r="E99" s="12">
        <f t="shared" si="7"/>
        <v>25</v>
      </c>
      <c r="F99" s="12">
        <f t="shared" si="8"/>
        <v>-98.55000000000001</v>
      </c>
    </row>
    <row r="100" spans="1:6" s="9" customFormat="1" ht="15.75" customHeight="1">
      <c r="A100" s="59">
        <v>1403</v>
      </c>
      <c r="B100" s="60" t="s">
        <v>296</v>
      </c>
      <c r="C100" s="18">
        <v>131.4</v>
      </c>
      <c r="D100" s="18">
        <v>32.85</v>
      </c>
      <c r="E100" s="12">
        <f t="shared" si="7"/>
        <v>25</v>
      </c>
      <c r="F100" s="12">
        <f t="shared" si="8"/>
        <v>-98.55000000000001</v>
      </c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C52+C56+C58+C62+C66+C77+C85+C89+C99</f>
        <v>3307.343</v>
      </c>
      <c r="D103" s="39">
        <f>D52+D56+D58+D62+D66+D77+D85+D89</f>
        <v>804.3761999999999</v>
      </c>
      <c r="E103" s="12">
        <f t="shared" si="6"/>
        <v>24.320918634686514</v>
      </c>
      <c r="F103" s="12">
        <f t="shared" si="4"/>
        <v>-2502.9668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38">
      <selection activeCell="D22" sqref="D22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7" t="s">
        <v>312</v>
      </c>
      <c r="B1" s="297"/>
      <c r="C1" s="297"/>
      <c r="D1" s="297"/>
      <c r="E1" s="297"/>
      <c r="F1" s="297"/>
      <c r="G1" s="1"/>
    </row>
    <row r="2" spans="1:7" ht="21.75" customHeight="1">
      <c r="A2" s="297"/>
      <c r="B2" s="297"/>
      <c r="C2" s="297"/>
      <c r="D2" s="297"/>
      <c r="E2" s="297"/>
      <c r="F2" s="29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250.49999999999997</v>
      </c>
      <c r="D5" s="11">
        <f>SUM(D6,D8,D10,D13,D15)</f>
        <v>60.99664</v>
      </c>
      <c r="E5" s="12">
        <f aca="true" t="shared" si="0" ref="E5:E35">D5/C5*100</f>
        <v>24.349956087824353</v>
      </c>
      <c r="F5" s="12">
        <f aca="true" t="shared" si="1" ref="F5:F36">D5-C5</f>
        <v>-189.50336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58.7</v>
      </c>
      <c r="D6" s="11">
        <f>SUM(D7)</f>
        <v>21.69271</v>
      </c>
      <c r="E6" s="12">
        <f t="shared" si="0"/>
        <v>36.955212947189096</v>
      </c>
      <c r="F6" s="12">
        <f t="shared" si="1"/>
        <v>-37.00729</v>
      </c>
      <c r="G6" s="1"/>
    </row>
    <row r="7" spans="1:7" s="9" customFormat="1" ht="15.75">
      <c r="A7" s="13">
        <v>1010200001</v>
      </c>
      <c r="B7" s="14" t="s">
        <v>7</v>
      </c>
      <c r="C7" s="15">
        <v>58.7</v>
      </c>
      <c r="D7" s="15">
        <v>21.69271</v>
      </c>
      <c r="E7" s="12">
        <f t="shared" si="0"/>
        <v>36.955212947189096</v>
      </c>
      <c r="F7" s="12">
        <f t="shared" si="1"/>
        <v>-37.00729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6</v>
      </c>
      <c r="D8" s="11">
        <f>SUM(D9)</f>
        <v>8.33839</v>
      </c>
      <c r="E8" s="12">
        <f t="shared" si="0"/>
        <v>138.97316666666669</v>
      </c>
      <c r="F8" s="12">
        <f t="shared" si="1"/>
        <v>2.3383900000000004</v>
      </c>
      <c r="G8" s="1"/>
    </row>
    <row r="9" spans="1:7" s="9" customFormat="1" ht="15.75">
      <c r="A9" s="13">
        <v>1050300001</v>
      </c>
      <c r="B9" s="13" t="s">
        <v>9</v>
      </c>
      <c r="C9" s="12">
        <v>6</v>
      </c>
      <c r="D9" s="12">
        <v>8.33839</v>
      </c>
      <c r="E9" s="12">
        <f t="shared" si="0"/>
        <v>138.97316666666669</v>
      </c>
      <c r="F9" s="12">
        <f t="shared" si="1"/>
        <v>2.3383900000000004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182.7</v>
      </c>
      <c r="D10" s="11">
        <f>SUM(D11:D12)</f>
        <v>25.66554</v>
      </c>
      <c r="E10" s="12">
        <f t="shared" si="0"/>
        <v>14.047914614121511</v>
      </c>
      <c r="F10" s="12">
        <f t="shared" si="1"/>
        <v>-157.03446</v>
      </c>
      <c r="G10" s="1"/>
    </row>
    <row r="11" spans="1:7" s="9" customFormat="1" ht="15.75">
      <c r="A11" s="13">
        <v>1060600000</v>
      </c>
      <c r="B11" s="13" t="s">
        <v>11</v>
      </c>
      <c r="C11" s="12">
        <v>164</v>
      </c>
      <c r="D11" s="12">
        <v>18.84986</v>
      </c>
      <c r="E11" s="12">
        <f t="shared" si="0"/>
        <v>11.493817073170732</v>
      </c>
      <c r="F11" s="12">
        <f t="shared" si="1"/>
        <v>-145.15014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18.7</v>
      </c>
      <c r="D12" s="18">
        <v>6.81568</v>
      </c>
      <c r="E12" s="12">
        <f t="shared" si="0"/>
        <v>36.44748663101605</v>
      </c>
      <c r="F12" s="12">
        <f t="shared" si="1"/>
        <v>-11.884319999999999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3.1</v>
      </c>
      <c r="D15" s="11">
        <f>SUM(D16:D19)</f>
        <v>5.3</v>
      </c>
      <c r="E15" s="12">
        <f t="shared" si="0"/>
        <v>170.96774193548384</v>
      </c>
      <c r="F15" s="12">
        <f t="shared" si="1"/>
        <v>2.1999999999999997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3.1</v>
      </c>
      <c r="D17" s="12">
        <v>5.3</v>
      </c>
      <c r="E17" s="12">
        <f t="shared" si="0"/>
        <v>170.96774193548384</v>
      </c>
      <c r="F17" s="12">
        <f t="shared" si="1"/>
        <v>2.1999999999999997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6.5" customHeight="1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71</v>
      </c>
      <c r="D20" s="11">
        <f>SUM(D21:D36)</f>
        <v>25.64421</v>
      </c>
      <c r="E20" s="12">
        <f t="shared" si="0"/>
        <v>36.11860563380282</v>
      </c>
      <c r="F20" s="12">
        <f t="shared" si="1"/>
        <v>-45.35579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17</v>
      </c>
      <c r="D21" s="12">
        <v>12.73711</v>
      </c>
      <c r="E21" s="12">
        <f t="shared" si="0"/>
        <v>74.92417647058824</v>
      </c>
      <c r="F21" s="12">
        <f t="shared" si="1"/>
        <v>-4.2628900000000005</v>
      </c>
      <c r="G21" s="1"/>
    </row>
    <row r="22" spans="1:7" s="9" customFormat="1" ht="14.25" customHeight="1">
      <c r="A22" s="13">
        <v>1110503505</v>
      </c>
      <c r="B22" s="13" t="s">
        <v>22</v>
      </c>
      <c r="C22" s="12">
        <v>23</v>
      </c>
      <c r="D22" s="12">
        <v>12.9071</v>
      </c>
      <c r="E22" s="12">
        <f t="shared" si="0"/>
        <v>56.117826086956526</v>
      </c>
      <c r="F22" s="12">
        <f t="shared" si="1"/>
        <v>-10.0929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321.5</v>
      </c>
      <c r="D38" s="11">
        <f>SUM(D20,D5)</f>
        <v>86.64085</v>
      </c>
      <c r="E38" s="12">
        <f aca="true" t="shared" si="2" ref="E38:E47">D38/C38*100</f>
        <v>26.948942457231727</v>
      </c>
      <c r="F38" s="12">
        <f aca="true" t="shared" si="3" ref="F38:F47">D38-C38</f>
        <v>-234.85915</v>
      </c>
      <c r="G38" s="1"/>
    </row>
    <row r="39" spans="1:7" s="9" customFormat="1" ht="15.75">
      <c r="A39" s="10"/>
      <c r="B39" s="10" t="s">
        <v>39</v>
      </c>
      <c r="C39" s="11">
        <f>SUM(C40:C44)</f>
        <v>1573.274</v>
      </c>
      <c r="D39" s="11">
        <f>SUM(D40:D44)</f>
        <v>658.2959999999999</v>
      </c>
      <c r="E39" s="12">
        <f t="shared" si="2"/>
        <v>41.84242541350076</v>
      </c>
      <c r="F39" s="12">
        <f t="shared" si="3"/>
        <v>-914.978</v>
      </c>
      <c r="G39" s="1"/>
    </row>
    <row r="40" spans="1:8" s="9" customFormat="1" ht="15.75">
      <c r="A40" s="13">
        <v>2020100000</v>
      </c>
      <c r="B40" s="13" t="s">
        <v>40</v>
      </c>
      <c r="C40" s="12">
        <v>1341.2</v>
      </c>
      <c r="D40" s="12">
        <v>528.1</v>
      </c>
      <c r="E40" s="12">
        <f t="shared" si="2"/>
        <v>39.37518640023859</v>
      </c>
      <c r="F40" s="12">
        <f t="shared" si="3"/>
        <v>-813.1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50</v>
      </c>
      <c r="D41" s="12">
        <v>25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128.1</v>
      </c>
      <c r="D42" s="12">
        <v>51.286</v>
      </c>
      <c r="E42" s="12">
        <f t="shared" si="2"/>
        <v>40.03590944574552</v>
      </c>
      <c r="F42" s="12">
        <f t="shared" si="3"/>
        <v>-76.814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53.974</v>
      </c>
      <c r="D43" s="12">
        <v>53.91</v>
      </c>
      <c r="E43" s="12">
        <f t="shared" si="2"/>
        <v>99.88142438952087</v>
      </c>
      <c r="F43" s="12">
        <f t="shared" si="3"/>
        <v>-0.06400000000000006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 t="e">
        <f t="shared" si="2"/>
        <v>#DIV/0!</v>
      </c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1894.774</v>
      </c>
      <c r="D46" s="11">
        <f>SUM(D39,D38)</f>
        <v>744.9368499999999</v>
      </c>
      <c r="E46" s="12">
        <f t="shared" si="2"/>
        <v>39.31534051026666</v>
      </c>
      <c r="F46" s="12">
        <f t="shared" si="3"/>
        <v>-1149.8371499999998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-114.62433999999996</v>
      </c>
      <c r="E47" s="12" t="e">
        <f t="shared" si="2"/>
        <v>#DIV/0!</v>
      </c>
      <c r="F47" s="12">
        <f t="shared" si="3"/>
        <v>-114.62433999999996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630.764</v>
      </c>
      <c r="D52" s="39">
        <f>SUM(D53:D55)</f>
        <v>215.94523</v>
      </c>
      <c r="E52" s="12">
        <f>D52/C52*100</f>
        <v>34.23550329441756</v>
      </c>
      <c r="F52" s="12">
        <f>D52-C52</f>
        <v>-414.81877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620.764</v>
      </c>
      <c r="D53" s="18">
        <v>215.94523</v>
      </c>
      <c r="E53" s="12">
        <f>D53/C53*100</f>
        <v>34.78700923378289</v>
      </c>
      <c r="F53" s="12">
        <f>D53-C53</f>
        <v>-404.81877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162</v>
      </c>
      <c r="B55" s="17" t="s">
        <v>56</v>
      </c>
      <c r="C55" s="18">
        <v>10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53.91</v>
      </c>
      <c r="D56" s="39">
        <f>D57</f>
        <v>12.1444</v>
      </c>
      <c r="E56" s="12">
        <f>D56/C56*100</f>
        <v>22.527174921164907</v>
      </c>
      <c r="F56" s="12">
        <f aca="true" t="shared" si="4" ref="F56:F103">D56-C56</f>
        <v>-41.7656</v>
      </c>
      <c r="G56" s="31"/>
    </row>
    <row r="57" spans="1:6" s="9" customFormat="1" ht="15.75">
      <c r="A57" s="41" t="s">
        <v>59</v>
      </c>
      <c r="B57" s="17" t="s">
        <v>60</v>
      </c>
      <c r="C57" s="18">
        <v>53.91</v>
      </c>
      <c r="D57" s="18">
        <v>12.1444</v>
      </c>
      <c r="E57" s="12">
        <f>D57/C57*100</f>
        <v>22.527174921164907</v>
      </c>
      <c r="F57" s="12">
        <f t="shared" si="4"/>
        <v>-41.7656</v>
      </c>
    </row>
    <row r="58" spans="1:7" s="46" customFormat="1" ht="15" customHeight="1">
      <c r="A58" s="42" t="s">
        <v>61</v>
      </c>
      <c r="B58" s="43" t="s">
        <v>62</v>
      </c>
      <c r="C58" s="44">
        <f>C61</f>
        <v>69.5</v>
      </c>
      <c r="D58" s="44">
        <f>SUM(D59:D61)</f>
        <v>0</v>
      </c>
      <c r="E58" s="12">
        <f>D58/C58*100</f>
        <v>0</v>
      </c>
      <c r="F58" s="12">
        <f t="shared" si="4"/>
        <v>-69.5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31.5" hidden="1">
      <c r="A60" s="47" t="s">
        <v>163</v>
      </c>
      <c r="B60" s="48" t="s">
        <v>277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65</v>
      </c>
      <c r="B61" s="48" t="s">
        <v>66</v>
      </c>
      <c r="C61" s="49">
        <v>69.5</v>
      </c>
      <c r="D61" s="49">
        <v>0</v>
      </c>
      <c r="E61" s="12">
        <f aca="true" t="shared" si="5" ref="E61:E66">D61/C61*100</f>
        <v>0</v>
      </c>
      <c r="F61" s="12">
        <f t="shared" si="4"/>
        <v>-69.5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30</v>
      </c>
      <c r="D62" s="39">
        <f>D63+D64+D65</f>
        <v>0</v>
      </c>
      <c r="E62" s="12">
        <f t="shared" si="5"/>
        <v>0</v>
      </c>
      <c r="F62" s="12">
        <f t="shared" si="4"/>
        <v>-30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30</v>
      </c>
      <c r="D65" s="18">
        <v>0</v>
      </c>
      <c r="E65" s="12">
        <f t="shared" si="5"/>
        <v>0</v>
      </c>
      <c r="F65" s="12">
        <f t="shared" si="4"/>
        <v>-30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469.3</v>
      </c>
      <c r="D66" s="39">
        <f>D68+D69</f>
        <v>164.78653</v>
      </c>
      <c r="E66" s="12">
        <f t="shared" si="5"/>
        <v>35.11326017472832</v>
      </c>
      <c r="F66" s="12">
        <f t="shared" si="4"/>
        <v>-304.51347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469.3</v>
      </c>
      <c r="D69" s="18">
        <v>164.78653</v>
      </c>
      <c r="E69" s="12">
        <f>D69/C69*100</f>
        <v>35.11326017472832</v>
      </c>
      <c r="F69" s="12">
        <f t="shared" si="4"/>
        <v>-304.51347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634.5</v>
      </c>
      <c r="D77" s="39">
        <f>SUM(D78:D78)</f>
        <v>237.43635</v>
      </c>
      <c r="E77" s="12">
        <f t="shared" si="6"/>
        <v>37.421016548463356</v>
      </c>
      <c r="F77" s="12">
        <f t="shared" si="4"/>
        <v>-397.06365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634.5</v>
      </c>
      <c r="D78" s="18">
        <v>237.43635</v>
      </c>
      <c r="E78" s="12">
        <f t="shared" si="6"/>
        <v>37.421016548463356</v>
      </c>
      <c r="F78" s="12">
        <f t="shared" si="4"/>
        <v>-397.06365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/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114</v>
      </c>
      <c r="C86" s="18">
        <v>0</v>
      </c>
      <c r="D86" s="18">
        <v>0</v>
      </c>
      <c r="E86" s="12"/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6.8</v>
      </c>
      <c r="D89" s="39">
        <f>D90+D91+D92+D93+D94</f>
        <v>0</v>
      </c>
      <c r="E89" s="11">
        <f>D89/C89*100</f>
        <v>0</v>
      </c>
      <c r="F89" s="12">
        <f t="shared" si="4"/>
        <v>-6.8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6.8</v>
      </c>
      <c r="D90" s="18">
        <v>0</v>
      </c>
      <c r="E90" s="11">
        <f aca="true" t="shared" si="7" ref="E90:E98">D90/C90*100</f>
        <v>0</v>
      </c>
      <c r="F90" s="12">
        <f>D90-C90</f>
        <v>-6.8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15.75" customHeight="1" hidden="1">
      <c r="A93" s="41" t="s">
        <v>126</v>
      </c>
      <c r="B93" s="17" t="s">
        <v>127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15.7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15.7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 hidden="1">
      <c r="A99" s="63">
        <v>1400</v>
      </c>
      <c r="B99" s="58" t="s">
        <v>138</v>
      </c>
      <c r="C99" s="39">
        <f>SUM(C101:C102)</f>
        <v>0</v>
      </c>
      <c r="D99" s="39">
        <f>SUM(D101:D102)</f>
        <v>0</v>
      </c>
      <c r="E99" s="11"/>
      <c r="F99" s="12">
        <f t="shared" si="8"/>
        <v>0</v>
      </c>
    </row>
    <row r="100" spans="1:6" s="9" customFormat="1" ht="15.75" customHeight="1" hidden="1">
      <c r="A100" s="59">
        <v>1403</v>
      </c>
      <c r="B100" s="60" t="s">
        <v>296</v>
      </c>
      <c r="C100" s="39"/>
      <c r="D100" s="39"/>
      <c r="E100" s="11"/>
      <c r="F100" s="12"/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C52+C56+C58+C62+C66+C77+C85+C89+C97+C99</f>
        <v>1894.774</v>
      </c>
      <c r="D103" s="39">
        <f>SUM(D52,D56,D58,D62,D66,D70,D72,D77,D79,D85,D99)</f>
        <v>630.31251</v>
      </c>
      <c r="E103" s="12">
        <f t="shared" si="6"/>
        <v>33.26584120322529</v>
      </c>
      <c r="F103" s="12">
        <f t="shared" si="4"/>
        <v>-1264.46149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46">
      <selection activeCell="D36" sqref="D36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7" t="s">
        <v>311</v>
      </c>
      <c r="B1" s="297"/>
      <c r="C1" s="297"/>
      <c r="D1" s="297"/>
      <c r="E1" s="297"/>
      <c r="F1" s="297"/>
      <c r="G1" s="1"/>
    </row>
    <row r="2" spans="1:7" ht="18" customHeight="1">
      <c r="A2" s="297"/>
      <c r="B2" s="297"/>
      <c r="C2" s="297"/>
      <c r="D2" s="297"/>
      <c r="E2" s="297"/>
      <c r="F2" s="29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500.8</v>
      </c>
      <c r="D5" s="11">
        <f>SUM(D6,D8,D10,D13,D15)</f>
        <v>113.33578</v>
      </c>
      <c r="E5" s="12">
        <f aca="true" t="shared" si="0" ref="E5:E35">D5/C5*100</f>
        <v>22.630946485623003</v>
      </c>
      <c r="F5" s="12">
        <f aca="true" t="shared" si="1" ref="F5:F36">D5-C5</f>
        <v>-387.46422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200.1</v>
      </c>
      <c r="D6" s="11">
        <f>SUM(D7)</f>
        <v>76.9901</v>
      </c>
      <c r="E6" s="12">
        <f t="shared" si="0"/>
        <v>38.475812093953024</v>
      </c>
      <c r="F6" s="12">
        <f t="shared" si="1"/>
        <v>-123.1099</v>
      </c>
      <c r="G6" s="1"/>
    </row>
    <row r="7" spans="1:7" s="9" customFormat="1" ht="15.75">
      <c r="A7" s="13">
        <v>1010200001</v>
      </c>
      <c r="B7" s="14" t="s">
        <v>7</v>
      </c>
      <c r="C7" s="15">
        <v>200.1</v>
      </c>
      <c r="D7" s="15">
        <v>76.9901</v>
      </c>
      <c r="E7" s="12">
        <f t="shared" si="0"/>
        <v>38.475812093953024</v>
      </c>
      <c r="F7" s="12">
        <f t="shared" si="1"/>
        <v>-123.1099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</v>
      </c>
      <c r="D8" s="11">
        <f>SUM(D9)</f>
        <v>-0.02259</v>
      </c>
      <c r="E8" s="12">
        <f t="shared" si="0"/>
        <v>-2.259</v>
      </c>
      <c r="F8" s="12">
        <f t="shared" si="1"/>
        <v>-1.02259</v>
      </c>
      <c r="G8" s="1"/>
    </row>
    <row r="9" spans="1:7" s="9" customFormat="1" ht="15.75">
      <c r="A9" s="13">
        <v>1050300001</v>
      </c>
      <c r="B9" s="13" t="s">
        <v>9</v>
      </c>
      <c r="C9" s="12">
        <v>1</v>
      </c>
      <c r="D9" s="12">
        <v>-0.02259</v>
      </c>
      <c r="E9" s="12">
        <f t="shared" si="0"/>
        <v>-2.259</v>
      </c>
      <c r="F9" s="12">
        <f t="shared" si="1"/>
        <v>-1.02259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289.5</v>
      </c>
      <c r="D10" s="11">
        <f>SUM(D11:D12)</f>
        <v>32.26827</v>
      </c>
      <c r="E10" s="12">
        <f t="shared" si="0"/>
        <v>11.146207253886011</v>
      </c>
      <c r="F10" s="12">
        <f t="shared" si="1"/>
        <v>-257.23172999999997</v>
      </c>
      <c r="G10" s="1"/>
    </row>
    <row r="11" spans="1:7" s="9" customFormat="1" ht="15.75">
      <c r="A11" s="13">
        <v>1060600000</v>
      </c>
      <c r="B11" s="13" t="s">
        <v>11</v>
      </c>
      <c r="C11" s="12">
        <v>273</v>
      </c>
      <c r="D11" s="12">
        <v>25.19005</v>
      </c>
      <c r="E11" s="12">
        <f t="shared" si="0"/>
        <v>9.22712454212454</v>
      </c>
      <c r="F11" s="12">
        <f t="shared" si="1"/>
        <v>-247.80995000000001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16.5</v>
      </c>
      <c r="D12" s="18">
        <v>7.07822</v>
      </c>
      <c r="E12" s="12">
        <f t="shared" si="0"/>
        <v>42.89830303030303</v>
      </c>
      <c r="F12" s="12">
        <f t="shared" si="1"/>
        <v>-9.42178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10.2</v>
      </c>
      <c r="D15" s="11">
        <f>SUM(D16:D19)</f>
        <v>4.1</v>
      </c>
      <c r="E15" s="12">
        <f t="shared" si="0"/>
        <v>40.19607843137255</v>
      </c>
      <c r="F15" s="12">
        <f t="shared" si="1"/>
        <v>-6.1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10.2</v>
      </c>
      <c r="D17" s="12">
        <v>4.1</v>
      </c>
      <c r="E17" s="12">
        <f t="shared" si="0"/>
        <v>40.19607843137255</v>
      </c>
      <c r="F17" s="12">
        <f t="shared" si="1"/>
        <v>-6.1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0.75" customHeight="1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286</v>
      </c>
      <c r="D20" s="11">
        <f>SUM(D21:D36)</f>
        <v>66.9268</v>
      </c>
      <c r="E20" s="12">
        <f t="shared" si="0"/>
        <v>23.400979020979022</v>
      </c>
      <c r="F20" s="12">
        <f t="shared" si="1"/>
        <v>-219.07319999999999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180</v>
      </c>
      <c r="D21" s="12">
        <v>38.1429</v>
      </c>
      <c r="E21" s="12">
        <f t="shared" si="0"/>
        <v>21.190499999999997</v>
      </c>
      <c r="F21" s="12">
        <f t="shared" si="1"/>
        <v>-141.8571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25</v>
      </c>
      <c r="D22" s="12">
        <v>11.44901</v>
      </c>
      <c r="E22" s="12">
        <f t="shared" si="0"/>
        <v>45.79604</v>
      </c>
      <c r="F22" s="12">
        <f t="shared" si="1"/>
        <v>-13.55099</v>
      </c>
      <c r="G22" s="1"/>
    </row>
    <row r="23" spans="1:7" s="9" customFormat="1" ht="14.25" customHeight="1" hidden="1">
      <c r="A23" s="13">
        <v>1110700000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80</v>
      </c>
      <c r="D25" s="12">
        <v>7.93489</v>
      </c>
      <c r="E25" s="12">
        <f t="shared" si="0"/>
        <v>9.9186125</v>
      </c>
      <c r="F25" s="12">
        <f t="shared" si="1"/>
        <v>-72.06511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>
      <c r="A36" s="13">
        <v>1170505005</v>
      </c>
      <c r="B36" s="13" t="s">
        <v>36</v>
      </c>
      <c r="C36" s="12">
        <v>0</v>
      </c>
      <c r="D36" s="12">
        <v>9.4</v>
      </c>
      <c r="E36" s="12"/>
      <c r="F36" s="12">
        <f t="shared" si="1"/>
        <v>9.4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786.8</v>
      </c>
      <c r="D38" s="11">
        <f>SUM(D20,D5)</f>
        <v>180.26258</v>
      </c>
      <c r="E38" s="12">
        <f aca="true" t="shared" si="2" ref="E38:E46">D38/C38*100</f>
        <v>22.91085155058465</v>
      </c>
      <c r="F38" s="12">
        <f aca="true" t="shared" si="3" ref="F38:F47">D38-C38</f>
        <v>-606.5374199999999</v>
      </c>
      <c r="G38" s="1"/>
    </row>
    <row r="39" spans="1:7" s="9" customFormat="1" ht="15.75">
      <c r="A39" s="10"/>
      <c r="B39" s="10" t="s">
        <v>39</v>
      </c>
      <c r="C39" s="11">
        <f>SUM(C40:C44)</f>
        <v>2164.462</v>
      </c>
      <c r="D39" s="11">
        <f>SUM(D40:D44)</f>
        <v>971.9910000000001</v>
      </c>
      <c r="E39" s="12">
        <f t="shared" si="2"/>
        <v>44.90681749090537</v>
      </c>
      <c r="F39" s="12">
        <f t="shared" si="3"/>
        <v>-1192.471</v>
      </c>
      <c r="G39" s="1"/>
    </row>
    <row r="40" spans="1:8" s="9" customFormat="1" ht="15.75">
      <c r="A40" s="13">
        <v>2020100000</v>
      </c>
      <c r="B40" s="13" t="s">
        <v>40</v>
      </c>
      <c r="C40" s="12">
        <v>1850.6</v>
      </c>
      <c r="D40" s="12">
        <v>726.6</v>
      </c>
      <c r="E40" s="12">
        <f t="shared" si="2"/>
        <v>39.26294174862207</v>
      </c>
      <c r="F40" s="12">
        <f t="shared" si="3"/>
        <v>-1124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201.9</v>
      </c>
      <c r="D42" s="12">
        <v>133.531</v>
      </c>
      <c r="E42" s="12">
        <f t="shared" si="2"/>
        <v>66.13719663199605</v>
      </c>
      <c r="F42" s="12">
        <f t="shared" si="3"/>
        <v>-68.369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111.962</v>
      </c>
      <c r="D43" s="12">
        <v>111.86</v>
      </c>
      <c r="E43" s="12">
        <f t="shared" si="2"/>
        <v>99.90889766170665</v>
      </c>
      <c r="F43" s="12">
        <f t="shared" si="3"/>
        <v>-0.10200000000000387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2951.2619999999997</v>
      </c>
      <c r="D46" s="11">
        <f>SUM(D39,D38)</f>
        <v>1152.25358</v>
      </c>
      <c r="E46" s="12">
        <f t="shared" si="2"/>
        <v>39.04274103756292</v>
      </c>
      <c r="F46" s="12">
        <f t="shared" si="3"/>
        <v>-1799.0084199999997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-149.7663100000001</v>
      </c>
      <c r="E47" s="12"/>
      <c r="F47" s="12">
        <f t="shared" si="3"/>
        <v>-149.7663100000001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694.602</v>
      </c>
      <c r="D52" s="39">
        <f>SUM(D53:D55)</f>
        <v>216.47235</v>
      </c>
      <c r="E52" s="12">
        <f>D52/C52*100</f>
        <v>31.164947696666584</v>
      </c>
      <c r="F52" s="12">
        <f>D52-C52</f>
        <v>-478.12964999999997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674.602</v>
      </c>
      <c r="D53" s="18">
        <v>216.47235</v>
      </c>
      <c r="E53" s="12">
        <f>D53/C53*100</f>
        <v>32.088898343023</v>
      </c>
      <c r="F53" s="12">
        <f>D53-C53</f>
        <v>-458.12964999999997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162</v>
      </c>
      <c r="B55" s="17" t="s">
        <v>56</v>
      </c>
      <c r="C55" s="18">
        <v>20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30.566</v>
      </c>
      <c r="E56" s="12">
        <f>D56/C56*100</f>
        <v>27.325227963525833</v>
      </c>
      <c r="F56" s="12">
        <f aca="true" t="shared" si="4" ref="F56:F103">D56-C56</f>
        <v>-81.294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30.566</v>
      </c>
      <c r="E57" s="12">
        <f>D57/C57*100</f>
        <v>27.325227963525833</v>
      </c>
      <c r="F57" s="12">
        <f t="shared" si="4"/>
        <v>-81.294</v>
      </c>
    </row>
    <row r="58" spans="1:7" s="46" customFormat="1" ht="14.25" customHeight="1">
      <c r="A58" s="42" t="s">
        <v>61</v>
      </c>
      <c r="B58" s="43" t="s">
        <v>62</v>
      </c>
      <c r="C58" s="44">
        <f>C61</f>
        <v>17.7</v>
      </c>
      <c r="D58" s="44">
        <f>SUM(D59:D61)</f>
        <v>2.35</v>
      </c>
      <c r="E58" s="12">
        <f>D58/C58*100</f>
        <v>13.27683615819209</v>
      </c>
      <c r="F58" s="12">
        <f t="shared" si="4"/>
        <v>-15.35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 hidden="1">
      <c r="A60" s="47" t="s">
        <v>163</v>
      </c>
      <c r="B60" s="48" t="s">
        <v>277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65</v>
      </c>
      <c r="B61" s="48" t="s">
        <v>66</v>
      </c>
      <c r="C61" s="49">
        <v>17.7</v>
      </c>
      <c r="D61" s="49">
        <v>2.35</v>
      </c>
      <c r="E61" s="12">
        <f aca="true" t="shared" si="5" ref="E61:E66">D61/C61*100</f>
        <v>13.27683615819209</v>
      </c>
      <c r="F61" s="12">
        <f t="shared" si="4"/>
        <v>-15.35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200</v>
      </c>
      <c r="D62" s="39">
        <f>D63+D64+D65</f>
        <v>41.279</v>
      </c>
      <c r="E62" s="12">
        <f t="shared" si="5"/>
        <v>20.6395</v>
      </c>
      <c r="F62" s="12">
        <f t="shared" si="4"/>
        <v>-158.721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6.5" customHeight="1">
      <c r="A64" s="40" t="s">
        <v>71</v>
      </c>
      <c r="B64" s="50" t="s">
        <v>72</v>
      </c>
      <c r="C64" s="18">
        <v>200</v>
      </c>
      <c r="D64" s="18">
        <v>41.279</v>
      </c>
      <c r="E64" s="12">
        <f t="shared" si="5"/>
        <v>20.6395</v>
      </c>
      <c r="F64" s="12">
        <f t="shared" si="4"/>
        <v>-158.721</v>
      </c>
      <c r="G64" s="31"/>
    </row>
    <row r="65" spans="1:7" s="9" customFormat="1" ht="17.25" customHeight="1" hidden="1">
      <c r="A65" s="47" t="s">
        <v>73</v>
      </c>
      <c r="B65" s="48" t="s">
        <v>74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6.5" customHeight="1">
      <c r="A66" s="37" t="s">
        <v>75</v>
      </c>
      <c r="B66" s="38" t="s">
        <v>76</v>
      </c>
      <c r="C66" s="39">
        <f>C68+C69</f>
        <v>880.5</v>
      </c>
      <c r="D66" s="39">
        <f>D68+D69</f>
        <v>371.49318</v>
      </c>
      <c r="E66" s="12">
        <f t="shared" si="5"/>
        <v>42.19116183986371</v>
      </c>
      <c r="F66" s="12">
        <f t="shared" si="4"/>
        <v>-509.00682</v>
      </c>
      <c r="G66" s="31"/>
    </row>
    <row r="67" spans="1:7" s="9" customFormat="1" ht="0.7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880.5</v>
      </c>
      <c r="D69" s="18">
        <v>371.49318</v>
      </c>
      <c r="E69" s="12">
        <f>D69/C69*100</f>
        <v>42.19116183986371</v>
      </c>
      <c r="F69" s="12">
        <f t="shared" si="4"/>
        <v>-509.00682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876.1</v>
      </c>
      <c r="D77" s="39">
        <f>SUM(D78:D78)</f>
        <v>300.40174</v>
      </c>
      <c r="E77" s="12">
        <f t="shared" si="6"/>
        <v>34.28852185823536</v>
      </c>
      <c r="F77" s="12">
        <f t="shared" si="4"/>
        <v>-575.69826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876.1</v>
      </c>
      <c r="D78" s="18">
        <v>300.40174</v>
      </c>
      <c r="E78" s="12">
        <f t="shared" si="6"/>
        <v>34.28852185823536</v>
      </c>
      <c r="F78" s="12">
        <f t="shared" si="4"/>
        <v>-575.69826</v>
      </c>
      <c r="G78" s="31"/>
    </row>
    <row r="79" spans="1:7" s="9" customFormat="1" ht="17.25" customHeight="1" hidden="1">
      <c r="A79" s="37" t="s">
        <v>101</v>
      </c>
      <c r="B79" s="38" t="s">
        <v>270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8.25" customHeight="1" hidden="1">
      <c r="A81" s="40" t="s">
        <v>105</v>
      </c>
      <c r="B81" s="17" t="s">
        <v>106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 t="e">
        <f t="shared" si="6"/>
        <v>#DIV/0!</v>
      </c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114</v>
      </c>
      <c r="C86" s="18">
        <v>0</v>
      </c>
      <c r="D86" s="18">
        <v>0</v>
      </c>
      <c r="E86" s="12" t="e">
        <f t="shared" si="6"/>
        <v>#DIV/0!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10.8</v>
      </c>
      <c r="D89" s="39">
        <f>D90+D91+D92+D93+D94</f>
        <v>0</v>
      </c>
      <c r="E89" s="11">
        <f>D89/C89*100</f>
        <v>0</v>
      </c>
      <c r="F89" s="12">
        <f t="shared" si="4"/>
        <v>-10.8</v>
      </c>
      <c r="G89" s="31"/>
    </row>
    <row r="90" spans="1:7" s="9" customFormat="1" ht="15" customHeight="1">
      <c r="A90" s="41" t="s">
        <v>120</v>
      </c>
      <c r="B90" s="62" t="s">
        <v>121</v>
      </c>
      <c r="C90" s="18">
        <v>10.8</v>
      </c>
      <c r="D90" s="18">
        <v>0</v>
      </c>
      <c r="E90" s="11">
        <f aca="true" t="shared" si="7" ref="E90:E98">D90/C90*100</f>
        <v>0</v>
      </c>
      <c r="F90" s="12">
        <f>D90-C90</f>
        <v>-10.8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159.7</v>
      </c>
      <c r="D99" s="39">
        <f>D100</f>
        <v>39.925</v>
      </c>
      <c r="E99" s="11"/>
      <c r="F99" s="12">
        <f t="shared" si="8"/>
        <v>-119.77499999999999</v>
      </c>
    </row>
    <row r="100" spans="1:6" s="9" customFormat="1" ht="15.75" customHeight="1">
      <c r="A100" s="59">
        <v>1403</v>
      </c>
      <c r="B100" s="60" t="s">
        <v>296</v>
      </c>
      <c r="C100" s="18">
        <v>159.7</v>
      </c>
      <c r="D100" s="18">
        <v>39.925</v>
      </c>
      <c r="E100" s="12"/>
      <c r="F100" s="12"/>
    </row>
    <row r="101" spans="1:6" s="9" customFormat="1" ht="15.75" customHeight="1" hidden="1">
      <c r="A101" s="64"/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C52+C56+C58+C62+C66+C77+C85+C89+C99</f>
        <v>2951.262</v>
      </c>
      <c r="D103" s="39">
        <f>SUM(D52,D56,D58,D62,D66,D70,D72,D77,D79,D85,D99)</f>
        <v>1002.48727</v>
      </c>
      <c r="E103" s="12">
        <f t="shared" si="6"/>
        <v>33.968087889180964</v>
      </c>
      <c r="F103" s="12">
        <f t="shared" si="4"/>
        <v>-1948.77473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Normal="90" zoomScalePageLayoutView="0" workbookViewId="0" topLeftCell="A55">
      <selection activeCell="D66" sqref="D66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7" t="s">
        <v>310</v>
      </c>
      <c r="B1" s="297"/>
      <c r="C1" s="297"/>
      <c r="D1" s="297"/>
      <c r="E1" s="297"/>
      <c r="F1" s="297"/>
      <c r="G1" s="1"/>
    </row>
    <row r="2" spans="1:7" ht="20.25" customHeight="1">
      <c r="A2" s="297"/>
      <c r="B2" s="297"/>
      <c r="C2" s="297"/>
      <c r="D2" s="297"/>
      <c r="E2" s="297"/>
      <c r="F2" s="29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800.5</v>
      </c>
      <c r="D5" s="11">
        <f>SUM(D6,D8,D10,D13,D15)</f>
        <v>221.71108999999998</v>
      </c>
      <c r="E5" s="12">
        <f aca="true" t="shared" si="0" ref="E5:E35">D5/C5*100</f>
        <v>27.696575890068704</v>
      </c>
      <c r="F5" s="12">
        <f aca="true" t="shared" si="1" ref="F5:F36">D5-C5</f>
        <v>-578.78891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392.8</v>
      </c>
      <c r="D6" s="11">
        <f>SUM(D7)</f>
        <v>121.02853</v>
      </c>
      <c r="E6" s="12">
        <f t="shared" si="0"/>
        <v>30.811743890020367</v>
      </c>
      <c r="F6" s="12">
        <f t="shared" si="1"/>
        <v>-271.77147</v>
      </c>
      <c r="G6" s="1"/>
    </row>
    <row r="7" spans="1:7" s="9" customFormat="1" ht="15.75">
      <c r="A7" s="13">
        <v>1010200001</v>
      </c>
      <c r="B7" s="14" t="s">
        <v>7</v>
      </c>
      <c r="C7" s="15">
        <v>392.8</v>
      </c>
      <c r="D7" s="15">
        <v>121.02853</v>
      </c>
      <c r="E7" s="12">
        <f t="shared" si="0"/>
        <v>30.811743890020367</v>
      </c>
      <c r="F7" s="12">
        <f t="shared" si="1"/>
        <v>-271.77147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20</v>
      </c>
      <c r="D8" s="11">
        <f>SUM(D9)</f>
        <v>0.5361</v>
      </c>
      <c r="E8" s="12">
        <f t="shared" si="0"/>
        <v>2.6805000000000003</v>
      </c>
      <c r="F8" s="12">
        <f t="shared" si="1"/>
        <v>-19.4639</v>
      </c>
      <c r="G8" s="1"/>
    </row>
    <row r="9" spans="1:7" s="9" customFormat="1" ht="15.75">
      <c r="A9" s="13">
        <v>1050300001</v>
      </c>
      <c r="B9" s="13" t="s">
        <v>9</v>
      </c>
      <c r="C9" s="12">
        <v>20</v>
      </c>
      <c r="D9" s="12">
        <v>0.5361</v>
      </c>
      <c r="E9" s="12">
        <f t="shared" si="0"/>
        <v>2.6805000000000003</v>
      </c>
      <c r="F9" s="12">
        <f t="shared" si="1"/>
        <v>-19.4639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372.2</v>
      </c>
      <c r="D10" s="11">
        <f>SUM(D11:D12)</f>
        <v>92.98646</v>
      </c>
      <c r="E10" s="12">
        <f t="shared" si="0"/>
        <v>24.982928533046746</v>
      </c>
      <c r="F10" s="12">
        <f t="shared" si="1"/>
        <v>-279.21353999999997</v>
      </c>
      <c r="G10" s="1"/>
    </row>
    <row r="11" spans="1:7" s="9" customFormat="1" ht="15.75">
      <c r="A11" s="13">
        <v>1060600000</v>
      </c>
      <c r="B11" s="13" t="s">
        <v>11</v>
      </c>
      <c r="C11" s="12">
        <v>338.4</v>
      </c>
      <c r="D11" s="12">
        <v>84.26612</v>
      </c>
      <c r="E11" s="12">
        <f t="shared" si="0"/>
        <v>24.901335697399528</v>
      </c>
      <c r="F11" s="12">
        <f t="shared" si="1"/>
        <v>-254.13387999999998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33.8</v>
      </c>
      <c r="D12" s="18">
        <v>8.72034</v>
      </c>
      <c r="E12" s="12">
        <f t="shared" si="0"/>
        <v>25.799822485207102</v>
      </c>
      <c r="F12" s="12">
        <f t="shared" si="1"/>
        <v>-25.079659999999997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15.5</v>
      </c>
      <c r="D15" s="11">
        <f>SUM(D16:D19)</f>
        <v>7.16</v>
      </c>
      <c r="E15" s="12">
        <f t="shared" si="0"/>
        <v>46.193548387096776</v>
      </c>
      <c r="F15" s="12">
        <f t="shared" si="1"/>
        <v>-8.34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15.5</v>
      </c>
      <c r="D17" s="12">
        <v>7.16</v>
      </c>
      <c r="E17" s="12">
        <f t="shared" si="0"/>
        <v>46.193548387096776</v>
      </c>
      <c r="F17" s="12">
        <f t="shared" si="1"/>
        <v>-8.34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80</v>
      </c>
      <c r="D20" s="11">
        <f>SUM(D21:D36)</f>
        <v>43.13413</v>
      </c>
      <c r="E20" s="12">
        <f t="shared" si="0"/>
        <v>53.9176625</v>
      </c>
      <c r="F20" s="12">
        <f t="shared" si="1"/>
        <v>-36.86587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34</v>
      </c>
      <c r="D21" s="12">
        <v>18.77861</v>
      </c>
      <c r="E21" s="12">
        <f t="shared" si="0"/>
        <v>55.23120588235294</v>
      </c>
      <c r="F21" s="12">
        <f t="shared" si="1"/>
        <v>-15.22139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15</v>
      </c>
      <c r="D22" s="12">
        <v>24.35552</v>
      </c>
      <c r="E22" s="12">
        <f t="shared" si="0"/>
        <v>162.3701333333333</v>
      </c>
      <c r="F22" s="12">
        <f t="shared" si="1"/>
        <v>9.355519999999999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880.5</v>
      </c>
      <c r="D38" s="11">
        <f>SUM(D20,D5)</f>
        <v>264.84522</v>
      </c>
      <c r="E38" s="12">
        <f aca="true" t="shared" si="2" ref="E38:E47">D38/C38*100</f>
        <v>30.07895741056218</v>
      </c>
      <c r="F38" s="12">
        <f aca="true" t="shared" si="3" ref="F38:F47">D38-C38</f>
        <v>-615.6547800000001</v>
      </c>
      <c r="G38" s="1"/>
    </row>
    <row r="39" spans="1:7" s="9" customFormat="1" ht="15.75">
      <c r="A39" s="10"/>
      <c r="B39" s="10" t="s">
        <v>39</v>
      </c>
      <c r="C39" s="11">
        <f>SUM(C40:C44)</f>
        <v>2911.775</v>
      </c>
      <c r="D39" s="11">
        <f>SUM(D40:D44)</f>
        <v>1262.085</v>
      </c>
      <c r="E39" s="12">
        <f t="shared" si="2"/>
        <v>43.34418009633299</v>
      </c>
      <c r="F39" s="12">
        <f t="shared" si="3"/>
        <v>-1649.69</v>
      </c>
      <c r="G39" s="1"/>
    </row>
    <row r="40" spans="1:8" s="9" customFormat="1" ht="15.75">
      <c r="A40" s="13">
        <v>2020100000</v>
      </c>
      <c r="B40" s="13" t="s">
        <v>40</v>
      </c>
      <c r="C40" s="12">
        <v>2119.3</v>
      </c>
      <c r="D40" s="12">
        <v>831.9</v>
      </c>
      <c r="E40" s="12">
        <f t="shared" si="2"/>
        <v>39.25352710800736</v>
      </c>
      <c r="F40" s="12">
        <f t="shared" si="3"/>
        <v>-1287.4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449.4</v>
      </c>
      <c r="D41" s="12">
        <v>224.8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231.1</v>
      </c>
      <c r="D42" s="12">
        <v>93.525</v>
      </c>
      <c r="E42" s="12">
        <f t="shared" si="2"/>
        <v>40.46949372565989</v>
      </c>
      <c r="F42" s="12">
        <f t="shared" si="3"/>
        <v>-137.575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111.975</v>
      </c>
      <c r="D43" s="12">
        <v>111.86</v>
      </c>
      <c r="E43" s="12">
        <f t="shared" si="2"/>
        <v>99.89729850413039</v>
      </c>
      <c r="F43" s="12">
        <f t="shared" si="3"/>
        <v>-0.11499999999999488</v>
      </c>
      <c r="G43" s="1"/>
    </row>
    <row r="44" spans="1:7" s="9" customFormat="1" ht="14.2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.75" customHeight="1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3792.275</v>
      </c>
      <c r="D46" s="11">
        <f>SUM(D39,D38)</f>
        <v>1526.93022</v>
      </c>
      <c r="E46" s="12">
        <f t="shared" si="2"/>
        <v>40.26422714597438</v>
      </c>
      <c r="F46" s="12">
        <f t="shared" si="3"/>
        <v>-2265.3447800000004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-94.16085999999996</v>
      </c>
      <c r="E47" s="12" t="e">
        <f t="shared" si="2"/>
        <v>#DIV/0!</v>
      </c>
      <c r="F47" s="12">
        <f t="shared" si="3"/>
        <v>-94.16085999999996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666.815</v>
      </c>
      <c r="D52" s="39">
        <f>SUM(D53:D55)</f>
        <v>230.54353</v>
      </c>
      <c r="E52" s="12">
        <f aca="true" t="shared" si="4" ref="E52:E58">D52/C52*100</f>
        <v>34.57383682130726</v>
      </c>
      <c r="F52" s="12">
        <f>D52-C52</f>
        <v>-436.27147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656.815</v>
      </c>
      <c r="D53" s="18">
        <v>230.54353</v>
      </c>
      <c r="E53" s="12">
        <f t="shared" si="4"/>
        <v>35.10022304606319</v>
      </c>
      <c r="F53" s="12">
        <f>D53-C53</f>
        <v>-426.27147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 t="e">
        <f t="shared" si="4"/>
        <v>#DIV/0!</v>
      </c>
      <c r="F54" s="12">
        <f>D54-C54</f>
        <v>0</v>
      </c>
      <c r="G54" s="31"/>
    </row>
    <row r="55" spans="1:7" s="9" customFormat="1" ht="15.75">
      <c r="A55" s="40" t="s">
        <v>162</v>
      </c>
      <c r="B55" s="17" t="s">
        <v>56</v>
      </c>
      <c r="C55" s="18">
        <v>10</v>
      </c>
      <c r="D55" s="18">
        <v>0</v>
      </c>
      <c r="E55" s="12">
        <f t="shared" si="4"/>
        <v>0</v>
      </c>
      <c r="F55" s="12">
        <f>D55-C55</f>
        <v>-10</v>
      </c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30.235</v>
      </c>
      <c r="E56" s="12">
        <f t="shared" si="4"/>
        <v>27.029322367244767</v>
      </c>
      <c r="F56" s="12">
        <f aca="true" t="shared" si="5" ref="F56:F103">D56-C56</f>
        <v>-81.625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30.235</v>
      </c>
      <c r="E57" s="12">
        <f t="shared" si="4"/>
        <v>27.029322367244767</v>
      </c>
      <c r="F57" s="12">
        <f t="shared" si="5"/>
        <v>-81.625</v>
      </c>
    </row>
    <row r="58" spans="1:7" s="46" customFormat="1" ht="15" customHeight="1">
      <c r="A58" s="42" t="s">
        <v>61</v>
      </c>
      <c r="B58" s="43" t="s">
        <v>62</v>
      </c>
      <c r="C58" s="44">
        <f>C61</f>
        <v>70</v>
      </c>
      <c r="D58" s="44">
        <f>SUM(D59:D61)</f>
        <v>0</v>
      </c>
      <c r="E58" s="12">
        <f t="shared" si="4"/>
        <v>0</v>
      </c>
      <c r="F58" s="12">
        <f t="shared" si="5"/>
        <v>-70</v>
      </c>
      <c r="G58" s="45"/>
    </row>
    <row r="59" spans="1:7" s="46" customFormat="1" ht="0.75" customHeight="1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5"/>
        <v>0</v>
      </c>
      <c r="G59" s="45"/>
    </row>
    <row r="60" spans="1:7" s="46" customFormat="1" ht="31.5" hidden="1">
      <c r="A60" s="47" t="s">
        <v>163</v>
      </c>
      <c r="B60" s="48" t="s">
        <v>277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65</v>
      </c>
      <c r="B61" s="48" t="s">
        <v>66</v>
      </c>
      <c r="C61" s="49">
        <v>70</v>
      </c>
      <c r="D61" s="49">
        <v>0</v>
      </c>
      <c r="E61" s="12">
        <f aca="true" t="shared" si="6" ref="E61:E66">D61/C61*100</f>
        <v>0</v>
      </c>
      <c r="F61" s="12">
        <f t="shared" si="5"/>
        <v>-70</v>
      </c>
      <c r="G61" s="45"/>
    </row>
    <row r="62" spans="1:7" s="9" customFormat="1" ht="16.5" customHeight="1">
      <c r="A62" s="37" t="s">
        <v>67</v>
      </c>
      <c r="B62" s="38" t="s">
        <v>68</v>
      </c>
      <c r="C62" s="39">
        <f>C63+C64+C65</f>
        <v>50</v>
      </c>
      <c r="D62" s="39">
        <f>D63+D64+D65</f>
        <v>0</v>
      </c>
      <c r="E62" s="12">
        <f t="shared" si="6"/>
        <v>0</v>
      </c>
      <c r="F62" s="12">
        <f t="shared" si="5"/>
        <v>-50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5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/>
      <c r="D64" s="18"/>
      <c r="E64" s="12"/>
      <c r="F64" s="12">
        <f t="shared" si="5"/>
        <v>0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50</v>
      </c>
      <c r="D65" s="18">
        <v>0</v>
      </c>
      <c r="E65" s="12">
        <f t="shared" si="6"/>
        <v>0</v>
      </c>
      <c r="F65" s="12">
        <f t="shared" si="5"/>
        <v>-50</v>
      </c>
      <c r="G65" s="31"/>
    </row>
    <row r="66" spans="1:7" s="9" customFormat="1" ht="16.5" customHeight="1">
      <c r="A66" s="37" t="s">
        <v>75</v>
      </c>
      <c r="B66" s="38" t="s">
        <v>76</v>
      </c>
      <c r="C66" s="39">
        <f>C68+C69</f>
        <v>711.1</v>
      </c>
      <c r="D66" s="39">
        <f>D68+D69</f>
        <v>312.39214</v>
      </c>
      <c r="E66" s="12">
        <f t="shared" si="6"/>
        <v>43.93083110673604</v>
      </c>
      <c r="F66" s="12">
        <f t="shared" si="5"/>
        <v>-398.70786000000004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5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5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711.1</v>
      </c>
      <c r="D69" s="18">
        <v>312.39214</v>
      </c>
      <c r="E69" s="12">
        <f>D69/C69*100</f>
        <v>43.93083110673604</v>
      </c>
      <c r="F69" s="12">
        <f t="shared" si="5"/>
        <v>-398.70786000000004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5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5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5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7" ref="E73:E103">D73/C73*100</f>
        <v>#DIV/0!</v>
      </c>
      <c r="F73" s="12">
        <f t="shared" si="5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7"/>
        <v>#DIV/0!</v>
      </c>
      <c r="F74" s="12">
        <f t="shared" si="5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7"/>
        <v>#DIV/0!</v>
      </c>
      <c r="F75" s="12">
        <f t="shared" si="5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7"/>
        <v>#DIV/0!</v>
      </c>
      <c r="F76" s="12">
        <f t="shared" si="5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1987.4</v>
      </c>
      <c r="D77" s="39">
        <f>SUM(D78:D78)</f>
        <v>813.92369</v>
      </c>
      <c r="E77" s="12">
        <f t="shared" si="7"/>
        <v>40.95419593438663</v>
      </c>
      <c r="F77" s="12">
        <f t="shared" si="5"/>
        <v>-1173.47631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1987.4</v>
      </c>
      <c r="D78" s="18">
        <v>813.92369</v>
      </c>
      <c r="E78" s="12">
        <f t="shared" si="7"/>
        <v>40.95419593438663</v>
      </c>
      <c r="F78" s="12">
        <f t="shared" si="5"/>
        <v>-1173.47631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7"/>
        <v>#DIV/0!</v>
      </c>
      <c r="F79" s="12">
        <f t="shared" si="5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7"/>
        <v>#DIV/0!</v>
      </c>
      <c r="F80" s="12">
        <f t="shared" si="5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7"/>
        <v>#DIV/0!</v>
      </c>
      <c r="F81" s="12">
        <f t="shared" si="5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7"/>
        <v>#DIV/0!</v>
      </c>
      <c r="F82" s="12">
        <f t="shared" si="5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7"/>
        <v>#DIV/0!</v>
      </c>
      <c r="F83" s="12">
        <f t="shared" si="5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7"/>
        <v>#DIV/0!</v>
      </c>
      <c r="F84" s="12">
        <f t="shared" si="5"/>
        <v>0</v>
      </c>
      <c r="G84" s="31"/>
    </row>
    <row r="85" spans="1:7" s="9" customFormat="1" ht="5.25" customHeight="1" hidden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 t="e">
        <f t="shared" si="7"/>
        <v>#DIV/0!</v>
      </c>
      <c r="F85" s="12">
        <f t="shared" si="5"/>
        <v>0</v>
      </c>
      <c r="G85" s="31"/>
    </row>
    <row r="86" spans="1:7" s="9" customFormat="1" ht="14.25" customHeight="1" hidden="1">
      <c r="A86" s="59">
        <v>1003</v>
      </c>
      <c r="B86" s="60" t="s">
        <v>114</v>
      </c>
      <c r="C86" s="18">
        <v>0</v>
      </c>
      <c r="D86" s="18">
        <v>0</v>
      </c>
      <c r="E86" s="12" t="e">
        <f t="shared" si="7"/>
        <v>#DIV/0!</v>
      </c>
      <c r="F86" s="12">
        <f t="shared" si="5"/>
        <v>0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5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5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12.4</v>
      </c>
      <c r="D89" s="39">
        <f>D90+D91+D92+D93+D94</f>
        <v>0</v>
      </c>
      <c r="E89" s="11">
        <f>D89/C89*100</f>
        <v>0</v>
      </c>
      <c r="F89" s="12">
        <f t="shared" si="5"/>
        <v>-12.4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12.4</v>
      </c>
      <c r="D90" s="18">
        <v>0</v>
      </c>
      <c r="E90" s="11">
        <f aca="true" t="shared" si="8" ref="E90:E102">D90/C90*100</f>
        <v>0</v>
      </c>
      <c r="F90" s="12">
        <f>D90-C90</f>
        <v>-12.4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1" t="e">
        <f t="shared" si="8"/>
        <v>#DIV/0!</v>
      </c>
      <c r="F91" s="12">
        <f aca="true" t="shared" si="9" ref="F91:F100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1" t="e">
        <f t="shared" si="8"/>
        <v>#DIV/0!</v>
      </c>
      <c r="F92" s="12">
        <f t="shared" si="9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1" t="e">
        <f t="shared" si="8"/>
        <v>#DIV/0!</v>
      </c>
      <c r="F93" s="12">
        <f t="shared" si="9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1" t="e">
        <f t="shared" si="8"/>
        <v>#DIV/0!</v>
      </c>
      <c r="F94" s="12">
        <f t="shared" si="9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8"/>
        <v>#DIV/0!</v>
      </c>
      <c r="F95" s="12">
        <f t="shared" si="9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1" t="e">
        <f t="shared" si="8"/>
        <v>#DIV/0!</v>
      </c>
      <c r="F96" s="12">
        <f t="shared" si="9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8"/>
        <v>#DIV/0!</v>
      </c>
      <c r="F97" s="12">
        <f t="shared" si="9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/>
      <c r="D98" s="18">
        <v>0</v>
      </c>
      <c r="E98" s="11" t="e">
        <f t="shared" si="8"/>
        <v>#DIV/0!</v>
      </c>
      <c r="F98" s="12">
        <f t="shared" si="9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182.7</v>
      </c>
      <c r="D99" s="39">
        <f>D100</f>
        <v>45.675</v>
      </c>
      <c r="E99" s="11">
        <f t="shared" si="8"/>
        <v>25</v>
      </c>
      <c r="F99" s="11">
        <f t="shared" si="9"/>
        <v>-137.02499999999998</v>
      </c>
    </row>
    <row r="100" spans="1:6" s="9" customFormat="1" ht="15.75" customHeight="1">
      <c r="A100" s="59">
        <v>1403</v>
      </c>
      <c r="B100" s="60" t="s">
        <v>296</v>
      </c>
      <c r="C100" s="18">
        <v>182.7</v>
      </c>
      <c r="D100" s="18">
        <v>45.675</v>
      </c>
      <c r="E100" s="12">
        <f t="shared" si="8"/>
        <v>25</v>
      </c>
      <c r="F100" s="12">
        <f t="shared" si="9"/>
        <v>-137.02499999999998</v>
      </c>
    </row>
    <row r="101" spans="1:6" s="9" customFormat="1" ht="15.75" customHeight="1" hidden="1">
      <c r="A101" s="64"/>
      <c r="B101" s="60" t="s">
        <v>44</v>
      </c>
      <c r="C101" s="18"/>
      <c r="D101" s="18"/>
      <c r="E101" s="11" t="e">
        <f t="shared" si="8"/>
        <v>#DIV/0!</v>
      </c>
      <c r="F101" s="12">
        <f>D101-C101</f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1" t="e">
        <f t="shared" si="8"/>
        <v>#DIV/0!</v>
      </c>
      <c r="F102" s="12">
        <f>D102-C102</f>
        <v>0</v>
      </c>
    </row>
    <row r="103" spans="1:6" s="9" customFormat="1" ht="15.75" customHeight="1">
      <c r="A103" s="64"/>
      <c r="B103" s="65" t="s">
        <v>140</v>
      </c>
      <c r="C103" s="39">
        <f>SUM(C52,C56,C58,C62,C66,C70,C72,C77,C79,C85,C89,C99)</f>
        <v>3792.275</v>
      </c>
      <c r="D103" s="39">
        <f>SUM(D52,D56,D58,D62,D66,D70,D72,D77,D79,D85,D99)</f>
        <v>1432.76936</v>
      </c>
      <c r="E103" s="12">
        <f t="shared" si="7"/>
        <v>37.78126217112419</v>
      </c>
      <c r="F103" s="12">
        <f t="shared" si="5"/>
        <v>-2359.5056400000003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52">
      <selection activeCell="D21" sqref="D20:D21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7" t="s">
        <v>309</v>
      </c>
      <c r="B1" s="297"/>
      <c r="C1" s="297"/>
      <c r="D1" s="297"/>
      <c r="E1" s="297"/>
      <c r="F1" s="297"/>
      <c r="G1" s="1"/>
    </row>
    <row r="2" spans="1:7" ht="18" customHeight="1">
      <c r="A2" s="297"/>
      <c r="B2" s="297"/>
      <c r="C2" s="297"/>
      <c r="D2" s="297"/>
      <c r="E2" s="297"/>
      <c r="F2" s="29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584.6</v>
      </c>
      <c r="D5" s="11">
        <f>SUM(D6,D8,D10,D13,D15)</f>
        <v>112.05039</v>
      </c>
      <c r="E5" s="12">
        <f aca="true" t="shared" si="0" ref="E5:E35">D5/C5*100</f>
        <v>19.167018474170373</v>
      </c>
      <c r="F5" s="12">
        <f aca="true" t="shared" si="1" ref="F5:F36">D5-C5</f>
        <v>-472.54961000000003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291.8</v>
      </c>
      <c r="D6" s="11">
        <f>SUM(D7)</f>
        <v>63.24511</v>
      </c>
      <c r="E6" s="12">
        <f t="shared" si="0"/>
        <v>21.674129540781355</v>
      </c>
      <c r="F6" s="12">
        <f t="shared" si="1"/>
        <v>-228.55489</v>
      </c>
      <c r="G6" s="1"/>
    </row>
    <row r="7" spans="1:7" s="9" customFormat="1" ht="15.75">
      <c r="A7" s="13">
        <v>1010200001</v>
      </c>
      <c r="B7" s="14" t="s">
        <v>7</v>
      </c>
      <c r="C7" s="15">
        <v>291.8</v>
      </c>
      <c r="D7" s="15">
        <v>63.24511</v>
      </c>
      <c r="E7" s="12">
        <f t="shared" si="0"/>
        <v>21.674129540781355</v>
      </c>
      <c r="F7" s="12">
        <f t="shared" si="1"/>
        <v>-228.55489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10.6</v>
      </c>
      <c r="D8" s="11">
        <f>SUM(D9)</f>
        <v>9.15419</v>
      </c>
      <c r="E8" s="12">
        <f t="shared" si="0"/>
        <v>86.36028301886792</v>
      </c>
      <c r="F8" s="12">
        <f t="shared" si="1"/>
        <v>-1.4458099999999998</v>
      </c>
      <c r="G8" s="1"/>
    </row>
    <row r="9" spans="1:7" s="9" customFormat="1" ht="15.75">
      <c r="A9" s="13">
        <v>1050300001</v>
      </c>
      <c r="B9" s="13" t="s">
        <v>9</v>
      </c>
      <c r="C9" s="12">
        <v>10.6</v>
      </c>
      <c r="D9" s="12">
        <v>9.15419</v>
      </c>
      <c r="E9" s="12">
        <f t="shared" si="0"/>
        <v>86.36028301886792</v>
      </c>
      <c r="F9" s="12">
        <f t="shared" si="1"/>
        <v>-1.4458099999999998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261.2</v>
      </c>
      <c r="D10" s="11">
        <f>SUM(D11:D12)</f>
        <v>29.36881</v>
      </c>
      <c r="E10" s="12">
        <f t="shared" si="0"/>
        <v>11.243801684532926</v>
      </c>
      <c r="F10" s="12">
        <f t="shared" si="1"/>
        <v>-231.83119</v>
      </c>
      <c r="G10" s="1"/>
    </row>
    <row r="11" spans="1:7" s="9" customFormat="1" ht="15.75">
      <c r="A11" s="13">
        <v>1060600000</v>
      </c>
      <c r="B11" s="13" t="s">
        <v>11</v>
      </c>
      <c r="C11" s="12">
        <v>229.6</v>
      </c>
      <c r="D11" s="12">
        <v>22.71631</v>
      </c>
      <c r="E11" s="12">
        <f t="shared" si="0"/>
        <v>9.893863240418119</v>
      </c>
      <c r="F11" s="12">
        <f t="shared" si="1"/>
        <v>-206.88369</v>
      </c>
      <c r="G11" s="1"/>
    </row>
    <row r="12" spans="1:7" s="9" customFormat="1" ht="14.25" customHeight="1">
      <c r="A12" s="16">
        <v>1060103010</v>
      </c>
      <c r="B12" s="17" t="s">
        <v>12</v>
      </c>
      <c r="C12" s="18">
        <v>31.6</v>
      </c>
      <c r="D12" s="18">
        <v>6.6525</v>
      </c>
      <c r="E12" s="12">
        <f t="shared" si="0"/>
        <v>21.052215189873415</v>
      </c>
      <c r="F12" s="12">
        <f t="shared" si="1"/>
        <v>-24.9475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/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21</v>
      </c>
      <c r="D15" s="11">
        <f>SUM(D16:D19)</f>
        <v>10.28228</v>
      </c>
      <c r="E15" s="12">
        <f t="shared" si="0"/>
        <v>48.96323809523809</v>
      </c>
      <c r="F15" s="12">
        <f t="shared" si="1"/>
        <v>-10.71772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21</v>
      </c>
      <c r="D17" s="12">
        <v>10.28228</v>
      </c>
      <c r="E17" s="12">
        <f t="shared" si="0"/>
        <v>48.96323809523809</v>
      </c>
      <c r="F17" s="12">
        <f t="shared" si="1"/>
        <v>-10.71772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86</v>
      </c>
      <c r="D20" s="11">
        <f>SUM(D21:D36)</f>
        <v>22.08874</v>
      </c>
      <c r="E20" s="12">
        <f t="shared" si="0"/>
        <v>25.684581395348836</v>
      </c>
      <c r="F20" s="12">
        <f t="shared" si="1"/>
        <v>-63.91126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25</v>
      </c>
      <c r="D21" s="12">
        <v>18.59089</v>
      </c>
      <c r="E21" s="12">
        <f t="shared" si="0"/>
        <v>74.36356</v>
      </c>
      <c r="F21" s="12">
        <f t="shared" si="1"/>
        <v>-6.409109999999998</v>
      </c>
      <c r="G21" s="1"/>
    </row>
    <row r="22" spans="1:7" s="9" customFormat="1" ht="13.5" customHeight="1">
      <c r="A22" s="13">
        <v>1110503505</v>
      </c>
      <c r="B22" s="13" t="s">
        <v>22</v>
      </c>
      <c r="C22" s="12">
        <v>20</v>
      </c>
      <c r="D22" s="12">
        <v>2.0691</v>
      </c>
      <c r="E22" s="12">
        <f t="shared" si="0"/>
        <v>10.345500000000001</v>
      </c>
      <c r="F22" s="12">
        <f t="shared" si="1"/>
        <v>-17.9309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40</v>
      </c>
      <c r="D25" s="12">
        <v>1.42875</v>
      </c>
      <c r="E25" s="12">
        <f t="shared" si="0"/>
        <v>3.571875</v>
      </c>
      <c r="F25" s="12">
        <f t="shared" si="1"/>
        <v>-38.57125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/>
      <c r="E34" s="12">
        <f t="shared" si="0"/>
        <v>0</v>
      </c>
      <c r="F34" s="12">
        <f t="shared" si="1"/>
        <v>-1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670.6</v>
      </c>
      <c r="D38" s="11">
        <f>SUM(D20,D5)</f>
        <v>134.13913</v>
      </c>
      <c r="E38" s="12">
        <f aca="true" t="shared" si="2" ref="E38:E47">D38/C38*100</f>
        <v>20.002852669251414</v>
      </c>
      <c r="F38" s="12">
        <f aca="true" t="shared" si="3" ref="F38:F47">D38-C38</f>
        <v>-536.46087</v>
      </c>
      <c r="G38" s="1"/>
    </row>
    <row r="39" spans="1:7" s="9" customFormat="1" ht="15.75">
      <c r="A39" s="10"/>
      <c r="B39" s="10" t="s">
        <v>39</v>
      </c>
      <c r="C39" s="11">
        <f>SUM(C40:C44)</f>
        <v>5162.878</v>
      </c>
      <c r="D39" s="11">
        <f>SUM(D40:D44)</f>
        <v>2608.906</v>
      </c>
      <c r="E39" s="12">
        <f t="shared" si="2"/>
        <v>50.532009472236226</v>
      </c>
      <c r="F39" s="12">
        <f t="shared" si="3"/>
        <v>-2553.9719999999998</v>
      </c>
      <c r="G39" s="1"/>
    </row>
    <row r="40" spans="1:8" s="9" customFormat="1" ht="15.75">
      <c r="A40" s="13">
        <v>2020100000</v>
      </c>
      <c r="B40" s="13" t="s">
        <v>40</v>
      </c>
      <c r="C40" s="12">
        <v>2383.2</v>
      </c>
      <c r="D40" s="12">
        <v>937.7</v>
      </c>
      <c r="E40" s="12">
        <f t="shared" si="2"/>
        <v>39.3462571332662</v>
      </c>
      <c r="F40" s="12">
        <f t="shared" si="3"/>
        <v>-1445.4999999999998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117.7</v>
      </c>
      <c r="D41" s="12">
        <v>58.8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1132.6</v>
      </c>
      <c r="D42" s="12">
        <v>83.146</v>
      </c>
      <c r="E42" s="12">
        <f t="shared" si="2"/>
        <v>7.341161928306551</v>
      </c>
      <c r="F42" s="12">
        <f t="shared" si="3"/>
        <v>-1049.454</v>
      </c>
      <c r="G42" s="1"/>
    </row>
    <row r="43" spans="1:7" s="9" customFormat="1" ht="13.5" customHeight="1">
      <c r="A43" s="13">
        <v>2020300000</v>
      </c>
      <c r="B43" s="13" t="s">
        <v>43</v>
      </c>
      <c r="C43" s="12">
        <v>1529.378</v>
      </c>
      <c r="D43" s="12">
        <v>1529.26</v>
      </c>
      <c r="E43" s="12">
        <f t="shared" si="2"/>
        <v>99.99228444504891</v>
      </c>
      <c r="F43" s="12">
        <f t="shared" si="3"/>
        <v>-0.11799999999993815</v>
      </c>
      <c r="G43" s="1"/>
    </row>
    <row r="44" spans="1:7" s="9" customFormat="1" ht="0.7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5833.478</v>
      </c>
      <c r="D46" s="11">
        <f>SUM(D39,D38)</f>
        <v>2743.04513</v>
      </c>
      <c r="E46" s="12">
        <f t="shared" si="2"/>
        <v>47.022464642876855</v>
      </c>
      <c r="F46" s="12">
        <f t="shared" si="3"/>
        <v>-3090.43287</v>
      </c>
      <c r="G46" s="1"/>
    </row>
    <row r="47" spans="1:7" s="9" customFormat="1" ht="15.75">
      <c r="A47" s="10"/>
      <c r="B47" s="22" t="s">
        <v>47</v>
      </c>
      <c r="C47" s="11">
        <f>C103-C46</f>
        <v>92.30000000000018</v>
      </c>
      <c r="D47" s="11">
        <f>D103-D46</f>
        <v>-1407.47922</v>
      </c>
      <c r="E47" s="12">
        <f t="shared" si="2"/>
        <v>-1524.8962296858042</v>
      </c>
      <c r="F47" s="12">
        <f t="shared" si="3"/>
        <v>-1499.7792200000001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726.918</v>
      </c>
      <c r="D52" s="39">
        <f>SUM(D53:D55)</f>
        <v>205.64187</v>
      </c>
      <c r="E52" s="11">
        <f>D52/C52*100</f>
        <v>28.289555355624707</v>
      </c>
      <c r="F52" s="11">
        <f>D52-C52</f>
        <v>-521.27613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720.618</v>
      </c>
      <c r="D53" s="18">
        <v>205.64187</v>
      </c>
      <c r="E53" s="12">
        <f>D53/C53*100</f>
        <v>28.536876680848938</v>
      </c>
      <c r="F53" s="12">
        <f>D53-C53</f>
        <v>-514.97613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162</v>
      </c>
      <c r="B55" s="17" t="s">
        <v>56</v>
      </c>
      <c r="C55" s="18">
        <v>6.3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29.0748</v>
      </c>
      <c r="E56" s="11">
        <f>D56/C56*100</f>
        <v>25.992133023422138</v>
      </c>
      <c r="F56" s="11">
        <f aca="true" t="shared" si="4" ref="F56:F103">D56-C56</f>
        <v>-82.7852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29.0748</v>
      </c>
      <c r="E57" s="12">
        <f>D57/C57*100</f>
        <v>25.992133023422138</v>
      </c>
      <c r="F57" s="12">
        <f t="shared" si="4"/>
        <v>-82.7852</v>
      </c>
    </row>
    <row r="58" spans="1:7" s="46" customFormat="1" ht="15" customHeight="1">
      <c r="A58" s="42" t="s">
        <v>61</v>
      </c>
      <c r="B58" s="43" t="s">
        <v>62</v>
      </c>
      <c r="C58" s="44">
        <f>C59+C60+C61</f>
        <v>10.7</v>
      </c>
      <c r="D58" s="44">
        <f>D59+D60+D61</f>
        <v>0</v>
      </c>
      <c r="E58" s="11">
        <f>D58/C58*100</f>
        <v>0</v>
      </c>
      <c r="F58" s="11">
        <f t="shared" si="4"/>
        <v>-10.7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0.75" customHeight="1">
      <c r="A60" s="47" t="s">
        <v>163</v>
      </c>
      <c r="B60" s="48" t="s">
        <v>277</v>
      </c>
      <c r="C60" s="49">
        <v>10.7</v>
      </c>
      <c r="D60" s="49"/>
      <c r="E60" s="12"/>
      <c r="F60" s="12">
        <f t="shared" si="4"/>
        <v>-10.7</v>
      </c>
      <c r="G60" s="45"/>
    </row>
    <row r="61" spans="1:7" s="46" customFormat="1" ht="17.25" customHeight="1" hidden="1">
      <c r="A61" s="47" t="s">
        <v>65</v>
      </c>
      <c r="B61" s="48" t="s">
        <v>66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6.5" customHeight="1">
      <c r="A62" s="37" t="s">
        <v>67</v>
      </c>
      <c r="B62" s="38" t="s">
        <v>68</v>
      </c>
      <c r="C62" s="39">
        <f>C63+C65+C64</f>
        <v>35</v>
      </c>
      <c r="D62" s="39">
        <f>D63+D65+D64</f>
        <v>0</v>
      </c>
      <c r="E62" s="11">
        <f>D62/C62*100</f>
        <v>0</v>
      </c>
      <c r="F62" s="11">
        <f t="shared" si="4"/>
        <v>-35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35</v>
      </c>
      <c r="D65" s="18"/>
      <c r="E65" s="12">
        <f>D65/C65*100</f>
        <v>0</v>
      </c>
      <c r="F65" s="12">
        <f t="shared" si="4"/>
        <v>-35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C67+C68+C69</f>
        <v>2129</v>
      </c>
      <c r="D66" s="39">
        <f>D67+D68+D69</f>
        <v>329.60065</v>
      </c>
      <c r="E66" s="11">
        <f>D66/C66*100</f>
        <v>15.481477219351808</v>
      </c>
      <c r="F66" s="11">
        <f t="shared" si="4"/>
        <v>-1799.3993500000001</v>
      </c>
      <c r="G66" s="31"/>
    </row>
    <row r="67" spans="1:7" s="9" customFormat="1" ht="17.25" customHeight="1">
      <c r="A67" s="40" t="s">
        <v>77</v>
      </c>
      <c r="B67" s="17" t="s">
        <v>78</v>
      </c>
      <c r="C67" s="18">
        <v>1417.4</v>
      </c>
      <c r="D67" s="18"/>
      <c r="E67" s="12"/>
      <c r="F67" s="12">
        <f t="shared" si="4"/>
        <v>-1417.4</v>
      </c>
      <c r="G67" s="31"/>
    </row>
    <row r="68" spans="1:7" s="52" customFormat="1" ht="17.25" customHeight="1">
      <c r="A68" s="40" t="s">
        <v>79</v>
      </c>
      <c r="B68" s="51" t="s">
        <v>80</v>
      </c>
      <c r="C68" s="18">
        <v>18</v>
      </c>
      <c r="D68" s="18">
        <v>17.387</v>
      </c>
      <c r="E68" s="12"/>
      <c r="F68" s="12">
        <f t="shared" si="4"/>
        <v>-0.6129999999999995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693.6</v>
      </c>
      <c r="D69" s="18">
        <v>312.21365</v>
      </c>
      <c r="E69" s="12">
        <f>D69/C69*100</f>
        <v>45.01350201845444</v>
      </c>
      <c r="F69" s="12">
        <f t="shared" si="4"/>
        <v>-381.38635000000005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1815.8</v>
      </c>
      <c r="D77" s="39">
        <f>SUM(D78:D78)</f>
        <v>724.69859</v>
      </c>
      <c r="E77" s="11">
        <f t="shared" si="5"/>
        <v>39.910705474171166</v>
      </c>
      <c r="F77" s="11">
        <f t="shared" si="4"/>
        <v>-1091.10141</v>
      </c>
      <c r="G77" s="31"/>
    </row>
    <row r="78" spans="1:7" s="9" customFormat="1" ht="16.5" customHeight="1">
      <c r="A78" s="40" t="s">
        <v>99</v>
      </c>
      <c r="B78" s="17" t="s">
        <v>100</v>
      </c>
      <c r="C78" s="18">
        <v>1815.8</v>
      </c>
      <c r="D78" s="18">
        <v>724.69859</v>
      </c>
      <c r="E78" s="12">
        <f t="shared" si="5"/>
        <v>39.910705474171166</v>
      </c>
      <c r="F78" s="12">
        <f t="shared" si="4"/>
        <v>-1091.10141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113</v>
      </c>
      <c r="C85" s="39">
        <f>SUM(C86:C88)</f>
        <v>897.3</v>
      </c>
      <c r="D85" s="39">
        <f>SUM(D86:D88)</f>
        <v>0</v>
      </c>
      <c r="E85" s="11">
        <f t="shared" si="5"/>
        <v>0</v>
      </c>
      <c r="F85" s="12">
        <f t="shared" si="4"/>
        <v>-897.3</v>
      </c>
      <c r="G85" s="31"/>
    </row>
    <row r="86" spans="1:7" s="9" customFormat="1" ht="14.25" customHeight="1">
      <c r="A86" s="59">
        <v>1003</v>
      </c>
      <c r="B86" s="60" t="s">
        <v>114</v>
      </c>
      <c r="C86" s="18">
        <v>897.3</v>
      </c>
      <c r="D86" s="18">
        <v>0</v>
      </c>
      <c r="E86" s="12">
        <f t="shared" si="5"/>
        <v>0</v>
      </c>
      <c r="F86" s="12">
        <f t="shared" si="4"/>
        <v>-897.3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13</v>
      </c>
      <c r="D89" s="39">
        <f>D90+D91+D92+D93+D94</f>
        <v>8</v>
      </c>
      <c r="E89" s="11">
        <f>D89/C89*100</f>
        <v>61.53846153846154</v>
      </c>
      <c r="F89" s="11">
        <f t="shared" si="4"/>
        <v>-5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13</v>
      </c>
      <c r="D90" s="18">
        <v>8</v>
      </c>
      <c r="E90" s="12">
        <f aca="true" t="shared" si="6" ref="E90:E100">D90/C90*100</f>
        <v>61.53846153846154</v>
      </c>
      <c r="F90" s="12">
        <f>D90-C90</f>
        <v>-5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1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1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1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1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1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1" t="e">
        <f t="shared" si="6"/>
        <v>#DIV/0!</v>
      </c>
      <c r="F98" s="12">
        <f t="shared" si="7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186.2</v>
      </c>
      <c r="D99" s="39">
        <f>D100</f>
        <v>46.55</v>
      </c>
      <c r="E99" s="11">
        <f t="shared" si="6"/>
        <v>25</v>
      </c>
      <c r="F99" s="12">
        <f t="shared" si="7"/>
        <v>-139.64999999999998</v>
      </c>
    </row>
    <row r="100" spans="1:6" s="9" customFormat="1" ht="15.75" customHeight="1">
      <c r="A100" s="59">
        <v>1403</v>
      </c>
      <c r="B100" s="60" t="s">
        <v>296</v>
      </c>
      <c r="C100" s="18">
        <v>186.2</v>
      </c>
      <c r="D100" s="18">
        <v>46.55</v>
      </c>
      <c r="E100" s="12">
        <f t="shared" si="6"/>
        <v>25</v>
      </c>
      <c r="F100" s="12">
        <f t="shared" si="7"/>
        <v>-139.64999999999998</v>
      </c>
    </row>
    <row r="101" spans="1:6" s="9" customFormat="1" ht="0.75" customHeight="1">
      <c r="A101" s="64">
        <v>1104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>
        <v>1102</v>
      </c>
      <c r="B102" s="60" t="s">
        <v>139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C52+C56+C58+C62+C66+C77+C85+C89+C97+C99</f>
        <v>5925.778</v>
      </c>
      <c r="D103" s="39">
        <f>SUM(D52,D56,D58,D62,D66,D70,D72,D77,D79,D85,D99)</f>
        <v>1335.56591</v>
      </c>
      <c r="E103" s="11">
        <f t="shared" si="5"/>
        <v>22.538237341999647</v>
      </c>
      <c r="F103" s="11">
        <f t="shared" si="4"/>
        <v>-4590.21209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6"/>
  <sheetViews>
    <sheetView tabSelected="1" view="pageBreakPreview" zoomScale="60" zoomScalePageLayoutView="0" workbookViewId="0" topLeftCell="A55">
      <selection activeCell="D105" sqref="D105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7" t="s">
        <v>308</v>
      </c>
      <c r="B1" s="297"/>
      <c r="C1" s="297"/>
      <c r="D1" s="297"/>
      <c r="E1" s="297"/>
      <c r="F1" s="297"/>
      <c r="G1" s="1"/>
    </row>
    <row r="2" spans="1:7" ht="18" customHeight="1">
      <c r="A2" s="297"/>
      <c r="B2" s="297"/>
      <c r="C2" s="297"/>
      <c r="D2" s="297"/>
      <c r="E2" s="297"/>
      <c r="F2" s="29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339.4</v>
      </c>
      <c r="D5" s="11">
        <f>SUM(D6,D8,D10,D13,D15)</f>
        <v>71.35738</v>
      </c>
      <c r="E5" s="12">
        <f aca="true" t="shared" si="0" ref="E5:E35">D5/C5*100</f>
        <v>21.02456688273424</v>
      </c>
      <c r="F5" s="12">
        <f aca="true" t="shared" si="1" ref="F5:F36">D5-C5</f>
        <v>-268.04261999999994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108.6</v>
      </c>
      <c r="D6" s="11">
        <f>SUM(D7)</f>
        <v>34.37552</v>
      </c>
      <c r="E6" s="12">
        <f t="shared" si="0"/>
        <v>31.65333333333334</v>
      </c>
      <c r="F6" s="12">
        <f t="shared" si="1"/>
        <v>-74.22448</v>
      </c>
      <c r="G6" s="1"/>
    </row>
    <row r="7" spans="1:7" s="9" customFormat="1" ht="15.75" customHeight="1">
      <c r="A7" s="13">
        <v>1010200001</v>
      </c>
      <c r="B7" s="14" t="s">
        <v>7</v>
      </c>
      <c r="C7" s="15">
        <v>108.6</v>
      </c>
      <c r="D7" s="15">
        <v>34.37552</v>
      </c>
      <c r="E7" s="12">
        <f t="shared" si="0"/>
        <v>31.65333333333334</v>
      </c>
      <c r="F7" s="12">
        <f t="shared" si="1"/>
        <v>-74.22448</v>
      </c>
      <c r="G7" s="1"/>
    </row>
    <row r="8" spans="1:7" s="9" customFormat="1" ht="14.25" customHeight="1">
      <c r="A8" s="10">
        <v>1050000000</v>
      </c>
      <c r="B8" s="10" t="s">
        <v>8</v>
      </c>
      <c r="C8" s="11">
        <f>SUM(C9)</f>
        <v>0</v>
      </c>
      <c r="D8" s="11">
        <f>SUM(D9)</f>
        <v>0.54</v>
      </c>
      <c r="E8" s="12"/>
      <c r="F8" s="12">
        <f t="shared" si="1"/>
        <v>0.54</v>
      </c>
      <c r="G8" s="1"/>
    </row>
    <row r="9" spans="1:7" s="9" customFormat="1" ht="15.75" customHeight="1">
      <c r="A9" s="13">
        <v>1050300001</v>
      </c>
      <c r="B9" s="13" t="s">
        <v>9</v>
      </c>
      <c r="C9" s="12">
        <v>0</v>
      </c>
      <c r="D9" s="12">
        <v>0.54</v>
      </c>
      <c r="E9" s="12"/>
      <c r="F9" s="12">
        <f t="shared" si="1"/>
        <v>0.54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219.1</v>
      </c>
      <c r="D10" s="11">
        <f>SUM(D11:D12)</f>
        <v>21.14186</v>
      </c>
      <c r="E10" s="12">
        <f t="shared" si="0"/>
        <v>9.649411227749887</v>
      </c>
      <c r="F10" s="12">
        <f t="shared" si="1"/>
        <v>-197.95814</v>
      </c>
      <c r="G10" s="1"/>
    </row>
    <row r="11" spans="1:7" s="9" customFormat="1" ht="16.5" customHeight="1">
      <c r="A11" s="13">
        <v>1060600000</v>
      </c>
      <c r="B11" s="13" t="s">
        <v>11</v>
      </c>
      <c r="C11" s="12">
        <v>189</v>
      </c>
      <c r="D11" s="12">
        <v>18.12124</v>
      </c>
      <c r="E11" s="12">
        <f t="shared" si="0"/>
        <v>9.587957671957673</v>
      </c>
      <c r="F11" s="12">
        <f t="shared" si="1"/>
        <v>-170.87876</v>
      </c>
      <c r="G11" s="1"/>
    </row>
    <row r="12" spans="1:7" s="9" customFormat="1" ht="16.5" customHeight="1">
      <c r="A12" s="16">
        <v>1060103010</v>
      </c>
      <c r="B12" s="17" t="s">
        <v>12</v>
      </c>
      <c r="C12" s="18">
        <v>30.1</v>
      </c>
      <c r="D12" s="18">
        <v>3.02062</v>
      </c>
      <c r="E12" s="12">
        <f t="shared" si="0"/>
        <v>10.035282392026577</v>
      </c>
      <c r="F12" s="12">
        <f t="shared" si="1"/>
        <v>-27.07938</v>
      </c>
      <c r="G12" s="1"/>
    </row>
    <row r="13" spans="1:7" s="9" customFormat="1" ht="15" customHeight="1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7.25" customHeight="1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11.7</v>
      </c>
      <c r="D15" s="11">
        <f>SUM(D16:D19)</f>
        <v>15.3</v>
      </c>
      <c r="E15" s="12">
        <f t="shared" si="0"/>
        <v>130.7692307692308</v>
      </c>
      <c r="F15" s="12">
        <f t="shared" si="1"/>
        <v>3.6000000000000014</v>
      </c>
      <c r="G15" s="1"/>
    </row>
    <row r="16" spans="1:7" s="9" customFormat="1" ht="16.5" customHeight="1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11.7</v>
      </c>
      <c r="D17" s="12">
        <v>15.3</v>
      </c>
      <c r="E17" s="12">
        <f t="shared" si="0"/>
        <v>130.7692307692308</v>
      </c>
      <c r="F17" s="12">
        <f t="shared" si="1"/>
        <v>3.6000000000000014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6.5" customHeight="1" hidden="1">
      <c r="A19" s="13">
        <v>1090000000</v>
      </c>
      <c r="B19" s="14" t="s">
        <v>19</v>
      </c>
      <c r="C19" s="12"/>
      <c r="D19" s="12">
        <v>0</v>
      </c>
      <c r="E19" s="12" t="e">
        <f t="shared" si="0"/>
        <v>#DIV/0!</v>
      </c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76</v>
      </c>
      <c r="D20" s="11">
        <f>SUM(D21:D36)</f>
        <v>7.571200000000001</v>
      </c>
      <c r="E20" s="12">
        <f t="shared" si="0"/>
        <v>9.962105263157897</v>
      </c>
      <c r="F20" s="12">
        <f t="shared" si="1"/>
        <v>-68.4288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45</v>
      </c>
      <c r="D21" s="12">
        <v>0.07155</v>
      </c>
      <c r="E21" s="12">
        <f t="shared" si="0"/>
        <v>0.159</v>
      </c>
      <c r="F21" s="12">
        <f t="shared" si="1"/>
        <v>-44.92845</v>
      </c>
      <c r="G21" s="1"/>
    </row>
    <row r="22" spans="1:7" s="9" customFormat="1" ht="15.75" customHeight="1">
      <c r="A22" s="13">
        <v>1110503505</v>
      </c>
      <c r="B22" s="13" t="s">
        <v>22</v>
      </c>
      <c r="C22" s="12">
        <v>0</v>
      </c>
      <c r="D22" s="12">
        <v>3.8875</v>
      </c>
      <c r="E22" s="12"/>
      <c r="F22" s="12">
        <f t="shared" si="1"/>
        <v>3.8875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" customHeight="1">
      <c r="A25" s="13">
        <v>1140601410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3.61215</v>
      </c>
      <c r="E34" s="12">
        <f t="shared" si="0"/>
        <v>361.21500000000003</v>
      </c>
      <c r="F34" s="12">
        <f t="shared" si="1"/>
        <v>2.61215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415.4</v>
      </c>
      <c r="D38" s="11">
        <f>SUM(D20,D5)</f>
        <v>78.92858000000001</v>
      </c>
      <c r="E38" s="12">
        <f aca="true" t="shared" si="2" ref="E38:E47">D38/C38*100</f>
        <v>19.000621088107852</v>
      </c>
      <c r="F38" s="12">
        <f aca="true" t="shared" si="3" ref="F38:F47">D38-C38</f>
        <v>-336.47141999999997</v>
      </c>
      <c r="G38" s="1"/>
    </row>
    <row r="39" spans="1:7" s="9" customFormat="1" ht="15.75">
      <c r="A39" s="10"/>
      <c r="B39" s="10" t="s">
        <v>39</v>
      </c>
      <c r="C39" s="11">
        <f>SUM(C40:C44)</f>
        <v>1965.5939999999998</v>
      </c>
      <c r="D39" s="11">
        <f>SUM(D40:D44)</f>
        <v>831.0099999999999</v>
      </c>
      <c r="E39" s="12">
        <f t="shared" si="2"/>
        <v>42.27780508080509</v>
      </c>
      <c r="F39" s="12">
        <f t="shared" si="3"/>
        <v>-1134.5839999999998</v>
      </c>
      <c r="G39" s="1"/>
    </row>
    <row r="40" spans="1:8" s="9" customFormat="1" ht="14.25" customHeight="1">
      <c r="A40" s="13">
        <v>2020100000</v>
      </c>
      <c r="B40" s="13" t="s">
        <v>40</v>
      </c>
      <c r="C40" s="12">
        <v>1745.3</v>
      </c>
      <c r="D40" s="12">
        <v>687.3</v>
      </c>
      <c r="E40" s="12">
        <f t="shared" si="2"/>
        <v>39.380049275196235</v>
      </c>
      <c r="F40" s="12">
        <f t="shared" si="3"/>
        <v>-1058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166.3</v>
      </c>
      <c r="D42" s="12">
        <v>89.8</v>
      </c>
      <c r="E42" s="12">
        <f t="shared" si="2"/>
        <v>53.99879735417918</v>
      </c>
      <c r="F42" s="12">
        <f t="shared" si="3"/>
        <v>-76.50000000000001</v>
      </c>
      <c r="G42" s="1"/>
    </row>
    <row r="43" spans="1:7" s="9" customFormat="1" ht="14.25" customHeight="1">
      <c r="A43" s="13">
        <v>2020300000</v>
      </c>
      <c r="B43" s="13" t="s">
        <v>43</v>
      </c>
      <c r="C43" s="12">
        <v>53.994</v>
      </c>
      <c r="D43" s="12">
        <v>53.91</v>
      </c>
      <c r="E43" s="12">
        <f t="shared" si="2"/>
        <v>99.84442715857317</v>
      </c>
      <c r="F43" s="12">
        <f t="shared" si="3"/>
        <v>-0.08400000000000318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2380.9939999999997</v>
      </c>
      <c r="D46" s="11">
        <f>SUM(D39,D38)</f>
        <v>909.9385799999999</v>
      </c>
      <c r="E46" s="12">
        <f t="shared" si="2"/>
        <v>38.21675233116925</v>
      </c>
      <c r="F46" s="12">
        <f t="shared" si="3"/>
        <v>-1471.0554199999997</v>
      </c>
      <c r="G46" s="1"/>
    </row>
    <row r="47" spans="1:7" s="9" customFormat="1" ht="15.75">
      <c r="A47" s="10"/>
      <c r="B47" s="22" t="s">
        <v>47</v>
      </c>
      <c r="C47" s="11">
        <f>C103-C46</f>
        <v>415.6600000000003</v>
      </c>
      <c r="D47" s="11">
        <f>D103-D46</f>
        <v>-21.54577999999981</v>
      </c>
      <c r="E47" s="12">
        <f t="shared" si="2"/>
        <v>-5.183510561516575</v>
      </c>
      <c r="F47" s="12">
        <f t="shared" si="3"/>
        <v>-437.2057800000001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721.484</v>
      </c>
      <c r="D52" s="39">
        <f>SUM(D53:D55)</f>
        <v>240.04555</v>
      </c>
      <c r="E52" s="11">
        <f>D52/C52*100</f>
        <v>33.27108432065021</v>
      </c>
      <c r="F52" s="11">
        <f>D52-C52</f>
        <v>-481.43845000000005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711.484</v>
      </c>
      <c r="D53" s="18">
        <v>240.04555</v>
      </c>
      <c r="E53" s="12">
        <f>D53/C53*100</f>
        <v>33.73871373073744</v>
      </c>
      <c r="F53" s="12">
        <f>D53-C53</f>
        <v>-471.43845000000005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162</v>
      </c>
      <c r="B55" s="17" t="s">
        <v>56</v>
      </c>
      <c r="C55" s="18">
        <v>10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53.91</v>
      </c>
      <c r="D56" s="39">
        <f>D57</f>
        <v>12.1116</v>
      </c>
      <c r="E56" s="11">
        <f>D56/C56*100</f>
        <v>22.466332776850308</v>
      </c>
      <c r="F56" s="11">
        <f aca="true" t="shared" si="4" ref="F56:F103">D56-C56</f>
        <v>-41.7984</v>
      </c>
      <c r="G56" s="31"/>
    </row>
    <row r="57" spans="1:6" s="9" customFormat="1" ht="15.75">
      <c r="A57" s="41" t="s">
        <v>59</v>
      </c>
      <c r="B57" s="17" t="s">
        <v>60</v>
      </c>
      <c r="C57" s="18">
        <v>53.91</v>
      </c>
      <c r="D57" s="18">
        <v>12.1116</v>
      </c>
      <c r="E57" s="12">
        <f>D57/C57*100</f>
        <v>22.466332776850308</v>
      </c>
      <c r="F57" s="12">
        <f t="shared" si="4"/>
        <v>-41.7984</v>
      </c>
    </row>
    <row r="58" spans="1:7" s="46" customFormat="1" ht="15" customHeight="1">
      <c r="A58" s="42" t="s">
        <v>61</v>
      </c>
      <c r="B58" s="43" t="s">
        <v>62</v>
      </c>
      <c r="C58" s="44">
        <f>C61</f>
        <v>10</v>
      </c>
      <c r="D58" s="44">
        <f>SUM(D59:D61)</f>
        <v>0</v>
      </c>
      <c r="E58" s="11">
        <f>D58/C58*100</f>
        <v>0</v>
      </c>
      <c r="F58" s="11">
        <f t="shared" si="4"/>
        <v>-10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 hidden="1">
      <c r="A60" s="47" t="s">
        <v>163</v>
      </c>
      <c r="B60" s="48" t="s">
        <v>277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65</v>
      </c>
      <c r="B61" s="48" t="s">
        <v>66</v>
      </c>
      <c r="C61" s="49">
        <v>10</v>
      </c>
      <c r="D61" s="49">
        <v>0</v>
      </c>
      <c r="E61" s="12">
        <f aca="true" t="shared" si="5" ref="E61:E66">D61/C61*100</f>
        <v>0</v>
      </c>
      <c r="F61" s="12">
        <f t="shared" si="4"/>
        <v>-10</v>
      </c>
      <c r="G61" s="45"/>
    </row>
    <row r="62" spans="1:7" s="9" customFormat="1" ht="16.5" customHeight="1">
      <c r="A62" s="37" t="s">
        <v>67</v>
      </c>
      <c r="B62" s="38" t="s">
        <v>68</v>
      </c>
      <c r="C62" s="39">
        <f>C63+C64+C65</f>
        <v>100</v>
      </c>
      <c r="D62" s="39"/>
      <c r="E62" s="12">
        <f t="shared" si="5"/>
        <v>0</v>
      </c>
      <c r="F62" s="12">
        <f t="shared" si="4"/>
        <v>-100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100</v>
      </c>
      <c r="D65" s="18">
        <v>0</v>
      </c>
      <c r="E65" s="12">
        <f t="shared" si="5"/>
        <v>0</v>
      </c>
      <c r="F65" s="12">
        <f t="shared" si="4"/>
        <v>-100</v>
      </c>
      <c r="G65" s="31"/>
    </row>
    <row r="66" spans="1:7" s="9" customFormat="1" ht="16.5" customHeight="1">
      <c r="A66" s="37" t="s">
        <v>75</v>
      </c>
      <c r="B66" s="38" t="s">
        <v>76</v>
      </c>
      <c r="C66" s="39">
        <f>C68+C69</f>
        <v>691.86</v>
      </c>
      <c r="D66" s="39">
        <f>D68+D69</f>
        <v>314.63704</v>
      </c>
      <c r="E66" s="11">
        <f t="shared" si="5"/>
        <v>45.476980892088</v>
      </c>
      <c r="F66" s="11">
        <f t="shared" si="4"/>
        <v>-377.22296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691.86</v>
      </c>
      <c r="D69" s="18">
        <v>314.63704</v>
      </c>
      <c r="E69" s="12">
        <f>D69/C69*100</f>
        <v>45.476980892088</v>
      </c>
      <c r="F69" s="12">
        <f t="shared" si="4"/>
        <v>-377.22296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1078.9</v>
      </c>
      <c r="D77" s="39">
        <f>SUM(D78:D78)</f>
        <v>285.77661</v>
      </c>
      <c r="E77" s="11">
        <f t="shared" si="6"/>
        <v>26.487775512095652</v>
      </c>
      <c r="F77" s="11">
        <f t="shared" si="4"/>
        <v>-793.1233900000001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1078.9</v>
      </c>
      <c r="D78" s="18">
        <v>285.77661</v>
      </c>
      <c r="E78" s="12">
        <f t="shared" si="6"/>
        <v>26.487775512095652</v>
      </c>
      <c r="F78" s="12">
        <f t="shared" si="4"/>
        <v>-793.1233900000001</v>
      </c>
      <c r="G78" s="31"/>
    </row>
    <row r="79" spans="1:7" s="9" customFormat="1" ht="17.25" customHeight="1" hidden="1">
      <c r="A79" s="37" t="s">
        <v>101</v>
      </c>
      <c r="B79" s="38" t="s">
        <v>272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 t="e">
        <f t="shared" si="6"/>
        <v>#DIV/0!</v>
      </c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114</v>
      </c>
      <c r="C86" s="18">
        <v>0</v>
      </c>
      <c r="D86" s="18">
        <v>0</v>
      </c>
      <c r="E86" s="12" t="e">
        <f t="shared" si="6"/>
        <v>#DIV/0!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9</v>
      </c>
      <c r="D89" s="39">
        <f>D90+D91+D92+D93+D94</f>
        <v>2.947</v>
      </c>
      <c r="E89" s="11">
        <f>D89/C89*100</f>
        <v>32.74444444444444</v>
      </c>
      <c r="F89" s="12">
        <f t="shared" si="4"/>
        <v>-6.053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9</v>
      </c>
      <c r="D90" s="18">
        <v>2.947</v>
      </c>
      <c r="E90" s="11">
        <f aca="true" t="shared" si="7" ref="E90:E102">D90/C90*100</f>
        <v>32.74444444444444</v>
      </c>
      <c r="F90" s="12">
        <f>D90-C90</f>
        <v>-6.053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1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1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1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1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1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1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131.5</v>
      </c>
      <c r="D99" s="39">
        <f>D100</f>
        <v>32.875</v>
      </c>
      <c r="E99" s="11">
        <f t="shared" si="7"/>
        <v>25</v>
      </c>
      <c r="F99" s="11">
        <f t="shared" si="8"/>
        <v>-98.625</v>
      </c>
    </row>
    <row r="100" spans="1:6" s="9" customFormat="1" ht="15.75" customHeight="1">
      <c r="A100" s="59">
        <v>1403</v>
      </c>
      <c r="B100" s="60" t="s">
        <v>296</v>
      </c>
      <c r="C100" s="18">
        <v>131.5</v>
      </c>
      <c r="D100" s="18">
        <v>32.875</v>
      </c>
      <c r="E100" s="12">
        <f t="shared" si="7"/>
        <v>25</v>
      </c>
      <c r="F100" s="12">
        <f t="shared" si="8"/>
        <v>-98.625</v>
      </c>
    </row>
    <row r="101" spans="1:6" s="9" customFormat="1" ht="15.75" customHeight="1" hidden="1">
      <c r="A101" s="64"/>
      <c r="B101" s="60" t="s">
        <v>44</v>
      </c>
      <c r="C101" s="18"/>
      <c r="D101" s="18"/>
      <c r="E101" s="11" t="e">
        <f t="shared" si="7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1" t="e">
        <f t="shared" si="7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C52+C56+C58+C62+C66+C77+C85+C89+C97+C99</f>
        <v>2796.654</v>
      </c>
      <c r="D103" s="39">
        <f>D52+D56+D66+D77+D85+D89+D99</f>
        <v>888.3928000000001</v>
      </c>
      <c r="E103" s="12">
        <f t="shared" si="6"/>
        <v>31.766274984320553</v>
      </c>
      <c r="F103" s="12">
        <f t="shared" si="4"/>
        <v>-1908.2612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B33"/>
  <sheetViews>
    <sheetView view="pageBreakPreview" zoomScale="60" zoomScalePageLayoutView="0" workbookViewId="0" topLeftCell="A1">
      <pane xSplit="1" topLeftCell="B1" activePane="topRight" state="frozen"/>
      <selection pane="topLeft" activeCell="A15" sqref="A15"/>
      <selection pane="topRight" activeCell="B7" sqref="B7:B11"/>
    </sheetView>
  </sheetViews>
  <sheetFormatPr defaultColWidth="9.140625" defaultRowHeight="12.75"/>
  <cols>
    <col min="1" max="1" width="3.421875" style="115" customWidth="1"/>
    <col min="2" max="2" width="33.7109375" style="115" customWidth="1"/>
    <col min="3" max="3" width="12.7109375" style="115" customWidth="1"/>
    <col min="4" max="4" width="12.7109375" style="116" customWidth="1"/>
    <col min="5" max="5" width="7.421875" style="115" customWidth="1"/>
    <col min="6" max="6" width="10.421875" style="115" customWidth="1"/>
    <col min="7" max="7" width="10.140625" style="115" customWidth="1"/>
    <col min="8" max="8" width="7.421875" style="115" customWidth="1"/>
    <col min="9" max="9" width="9.00390625" style="115" customWidth="1"/>
    <col min="10" max="10" width="10.8515625" style="115" customWidth="1"/>
    <col min="11" max="11" width="7.421875" style="115" customWidth="1"/>
    <col min="12" max="12" width="9.00390625" style="115" customWidth="1"/>
    <col min="13" max="13" width="9.7109375" style="115" customWidth="1"/>
    <col min="14" max="14" width="7.421875" style="115" customWidth="1"/>
    <col min="15" max="15" width="10.00390625" style="115" customWidth="1"/>
    <col min="16" max="16" width="11.00390625" style="115" customWidth="1"/>
    <col min="17" max="17" width="7.421875" style="115" customWidth="1"/>
    <col min="18" max="18" width="7.8515625" style="115" customWidth="1"/>
    <col min="19" max="19" width="6.8515625" style="115" customWidth="1"/>
    <col min="20" max="20" width="7.421875" style="115" customWidth="1"/>
    <col min="21" max="21" width="8.140625" style="115" customWidth="1"/>
    <col min="22" max="22" width="10.28125" style="115" customWidth="1"/>
    <col min="23" max="23" width="7.421875" style="115" customWidth="1"/>
    <col min="24" max="24" width="9.140625" style="115" customWidth="1"/>
    <col min="25" max="25" width="7.28125" style="115" customWidth="1"/>
    <col min="26" max="30" width="7.421875" style="115" customWidth="1"/>
    <col min="31" max="31" width="10.00390625" style="115" customWidth="1"/>
    <col min="32" max="33" width="7.421875" style="115" customWidth="1"/>
    <col min="34" max="34" width="6.8515625" style="115" customWidth="1"/>
    <col min="35" max="35" width="7.421875" style="115" customWidth="1"/>
    <col min="36" max="36" width="6.421875" style="115" customWidth="1"/>
    <col min="37" max="37" width="10.00390625" style="115" customWidth="1"/>
    <col min="38" max="39" width="7.421875" style="115" customWidth="1"/>
    <col min="40" max="40" width="8.00390625" style="115" bestFit="1" customWidth="1"/>
    <col min="41" max="42" width="7.421875" style="115" customWidth="1"/>
    <col min="43" max="43" width="9.7109375" style="115" customWidth="1"/>
    <col min="44" max="50" width="7.421875" style="115" customWidth="1"/>
    <col min="51" max="51" width="8.8515625" style="115" customWidth="1"/>
    <col min="52" max="53" width="8.57421875" style="115" customWidth="1"/>
    <col min="54" max="54" width="9.57421875" style="115" customWidth="1"/>
    <col min="55" max="55" width="10.7109375" style="115" customWidth="1"/>
    <col min="56" max="59" width="7.421875" style="115" customWidth="1"/>
    <col min="60" max="60" width="9.8515625" style="115" customWidth="1"/>
    <col min="61" max="61" width="9.7109375" style="115" customWidth="1"/>
    <col min="62" max="62" width="7.421875" style="115" customWidth="1"/>
    <col min="63" max="63" width="11.140625" style="115" customWidth="1"/>
    <col min="64" max="64" width="8.140625" style="115" customWidth="1"/>
    <col min="65" max="68" width="7.421875" style="115" customWidth="1"/>
    <col min="69" max="70" width="9.57421875" style="115" customWidth="1"/>
    <col min="71" max="71" width="7.28125" style="115" customWidth="1"/>
    <col min="72" max="72" width="10.28125" style="115" customWidth="1"/>
    <col min="73" max="73" width="10.421875" style="115" customWidth="1"/>
    <col min="74" max="74" width="7.421875" style="115" customWidth="1"/>
    <col min="75" max="75" width="10.28125" style="115" customWidth="1"/>
    <col min="76" max="76" width="9.28125" style="115" customWidth="1"/>
    <col min="77" max="77" width="7.421875" style="115" customWidth="1"/>
    <col min="78" max="78" width="9.28125" style="115" customWidth="1"/>
    <col min="79" max="79" width="9.421875" style="115" customWidth="1"/>
    <col min="80" max="80" width="7.421875" style="115" customWidth="1"/>
    <col min="81" max="81" width="7.28125" style="115" customWidth="1"/>
    <col min="82" max="90" width="7.421875" style="115" customWidth="1"/>
    <col min="91" max="91" width="8.57421875" style="115" customWidth="1"/>
    <col min="92" max="93" width="7.421875" style="115" customWidth="1"/>
    <col min="94" max="94" width="7.00390625" style="115" customWidth="1"/>
    <col min="95" max="96" width="7.421875" style="115" customWidth="1"/>
    <col min="97" max="97" width="7.57421875" style="115" customWidth="1"/>
    <col min="98" max="98" width="7.421875" style="115" customWidth="1"/>
    <col min="99" max="99" width="9.57421875" style="115" bestFit="1" customWidth="1"/>
    <col min="100" max="100" width="10.7109375" style="115" customWidth="1"/>
    <col min="101" max="101" width="7.421875" style="115" customWidth="1"/>
    <col min="102" max="102" width="10.00390625" style="115" customWidth="1"/>
    <col min="103" max="103" width="11.28125" style="115" customWidth="1"/>
    <col min="104" max="104" width="7.140625" style="115" customWidth="1"/>
    <col min="105" max="105" width="9.421875" style="115" customWidth="1"/>
    <col min="106" max="108" width="7.421875" style="115" customWidth="1"/>
    <col min="109" max="109" width="8.57421875" style="115" customWidth="1"/>
    <col min="110" max="111" width="7.421875" style="115" customWidth="1"/>
    <col min="112" max="112" width="9.28125" style="115" customWidth="1"/>
    <col min="113" max="113" width="7.421875" style="115" customWidth="1"/>
    <col min="114" max="114" width="10.421875" style="115" customWidth="1"/>
    <col min="115" max="115" width="11.00390625" style="115" bestFit="1" customWidth="1"/>
    <col min="116" max="116" width="8.421875" style="115" customWidth="1"/>
    <col min="117" max="16384" width="9.140625" style="115" customWidth="1"/>
  </cols>
  <sheetData>
    <row r="1" spans="12:23" ht="13.5" customHeight="1">
      <c r="L1" s="300" t="s">
        <v>172</v>
      </c>
      <c r="M1" s="300"/>
      <c r="N1" s="300"/>
      <c r="O1" s="301"/>
      <c r="P1" s="301"/>
      <c r="Q1" s="301"/>
      <c r="R1" s="269"/>
      <c r="S1" s="269"/>
      <c r="T1" s="269"/>
      <c r="U1" s="117"/>
      <c r="V1" s="117"/>
      <c r="W1" s="117"/>
    </row>
    <row r="2" spans="12:23" ht="16.5" customHeight="1">
      <c r="L2" s="268" t="s">
        <v>173</v>
      </c>
      <c r="M2" s="268"/>
      <c r="N2" s="268"/>
      <c r="O2" s="190"/>
      <c r="P2" s="190"/>
      <c r="Q2" s="190"/>
      <c r="R2" s="269"/>
      <c r="S2" s="269"/>
      <c r="T2" s="269"/>
      <c r="U2" s="117"/>
      <c r="V2" s="117"/>
      <c r="W2" s="117"/>
    </row>
    <row r="3" spans="1:104" ht="14.25" customHeight="1">
      <c r="A3" s="118"/>
      <c r="B3" s="118"/>
      <c r="C3" s="118"/>
      <c r="D3" s="119"/>
      <c r="E3" s="118"/>
      <c r="F3" s="118"/>
      <c r="G3" s="118"/>
      <c r="H3" s="118"/>
      <c r="I3" s="118"/>
      <c r="L3" s="270" t="s">
        <v>174</v>
      </c>
      <c r="M3" s="270"/>
      <c r="N3" s="270"/>
      <c r="O3" s="118"/>
      <c r="P3" s="118"/>
      <c r="Q3" s="118"/>
      <c r="R3" s="271"/>
      <c r="S3" s="271"/>
      <c r="T3" s="271"/>
      <c r="U3" s="120"/>
      <c r="V3" s="120"/>
      <c r="W3" s="120"/>
      <c r="X3" s="118"/>
      <c r="Y3" s="118"/>
      <c r="Z3" s="118"/>
      <c r="AA3" s="118"/>
      <c r="AB3" s="118"/>
      <c r="AC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</row>
    <row r="4" spans="2:104" ht="21.75" customHeight="1">
      <c r="B4" s="279" t="s">
        <v>175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121"/>
      <c r="P4" s="121"/>
      <c r="Q4" s="121"/>
      <c r="R4" s="121"/>
      <c r="S4" s="121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</row>
    <row r="5" spans="2:104" ht="15" customHeight="1">
      <c r="B5" s="302" t="s">
        <v>325</v>
      </c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122"/>
      <c r="P5" s="122"/>
      <c r="Q5" s="122"/>
      <c r="R5" s="122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</row>
    <row r="6" spans="1:116" ht="16.5" customHeight="1">
      <c r="A6" s="118"/>
      <c r="B6" s="118"/>
      <c r="C6" s="123"/>
      <c r="D6" s="124"/>
      <c r="E6" s="118"/>
      <c r="F6" s="118"/>
      <c r="I6" s="280"/>
      <c r="J6" s="280"/>
      <c r="K6" s="280"/>
      <c r="L6" s="280"/>
      <c r="M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J6" s="118"/>
      <c r="DK6" s="118"/>
      <c r="DL6" s="118"/>
    </row>
    <row r="7" spans="1:116" s="127" customFormat="1" ht="15" customHeight="1">
      <c r="A7" s="274" t="s">
        <v>176</v>
      </c>
      <c r="B7" s="274" t="s">
        <v>177</v>
      </c>
      <c r="C7" s="262" t="s">
        <v>178</v>
      </c>
      <c r="D7" s="263"/>
      <c r="E7" s="264"/>
      <c r="F7" s="276" t="s">
        <v>179</v>
      </c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8"/>
      <c r="BT7" s="262" t="s">
        <v>180</v>
      </c>
      <c r="BU7" s="263"/>
      <c r="BV7" s="264"/>
      <c r="BW7" s="262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4"/>
      <c r="DJ7" s="262" t="s">
        <v>181</v>
      </c>
      <c r="DK7" s="263"/>
      <c r="DL7" s="264"/>
    </row>
    <row r="8" spans="1:116" s="127" customFormat="1" ht="17.25" customHeight="1">
      <c r="A8" s="274"/>
      <c r="B8" s="274"/>
      <c r="C8" s="272"/>
      <c r="D8" s="261"/>
      <c r="E8" s="273"/>
      <c r="F8" s="262" t="s">
        <v>182</v>
      </c>
      <c r="G8" s="263"/>
      <c r="H8" s="264"/>
      <c r="I8" s="287" t="s">
        <v>183</v>
      </c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9"/>
      <c r="AJ8" s="129"/>
      <c r="AK8" s="129"/>
      <c r="AL8" s="129"/>
      <c r="AM8" s="129"/>
      <c r="AN8" s="129"/>
      <c r="AO8" s="129"/>
      <c r="AP8" s="129"/>
      <c r="AQ8" s="129"/>
      <c r="AR8" s="128"/>
      <c r="AS8" s="130"/>
      <c r="AT8" s="130"/>
      <c r="AU8" s="130"/>
      <c r="AV8" s="131"/>
      <c r="AW8" s="131"/>
      <c r="AX8" s="131"/>
      <c r="AY8" s="263" t="s">
        <v>184</v>
      </c>
      <c r="AZ8" s="263"/>
      <c r="BA8" s="264"/>
      <c r="BB8" s="276" t="s">
        <v>183</v>
      </c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126"/>
      <c r="BO8" s="126"/>
      <c r="BP8" s="126"/>
      <c r="BQ8" s="262" t="s">
        <v>185</v>
      </c>
      <c r="BR8" s="263"/>
      <c r="BS8" s="264"/>
      <c r="BT8" s="272"/>
      <c r="BU8" s="261"/>
      <c r="BV8" s="273"/>
      <c r="BW8" s="272" t="s">
        <v>183</v>
      </c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73"/>
      <c r="DJ8" s="272"/>
      <c r="DK8" s="261"/>
      <c r="DL8" s="273"/>
    </row>
    <row r="9" spans="1:116" s="127" customFormat="1" ht="17.25" customHeight="1">
      <c r="A9" s="274"/>
      <c r="B9" s="274"/>
      <c r="C9" s="272"/>
      <c r="D9" s="261"/>
      <c r="E9" s="273"/>
      <c r="F9" s="272"/>
      <c r="G9" s="261"/>
      <c r="H9" s="273"/>
      <c r="I9" s="262" t="s">
        <v>186</v>
      </c>
      <c r="J9" s="263"/>
      <c r="K9" s="264"/>
      <c r="L9" s="262" t="s">
        <v>187</v>
      </c>
      <c r="M9" s="263"/>
      <c r="N9" s="264"/>
      <c r="O9" s="262" t="s">
        <v>188</v>
      </c>
      <c r="P9" s="263"/>
      <c r="Q9" s="264"/>
      <c r="R9" s="262" t="s">
        <v>189</v>
      </c>
      <c r="S9" s="263"/>
      <c r="T9" s="264"/>
      <c r="U9" s="262" t="s">
        <v>190</v>
      </c>
      <c r="V9" s="263"/>
      <c r="W9" s="264"/>
      <c r="X9" s="262" t="s">
        <v>191</v>
      </c>
      <c r="Y9" s="263"/>
      <c r="Z9" s="264"/>
      <c r="AA9" s="262" t="s">
        <v>192</v>
      </c>
      <c r="AB9" s="263"/>
      <c r="AC9" s="264"/>
      <c r="AD9" s="262" t="s">
        <v>193</v>
      </c>
      <c r="AE9" s="263"/>
      <c r="AF9" s="264"/>
      <c r="AG9" s="262" t="s">
        <v>194</v>
      </c>
      <c r="AH9" s="263"/>
      <c r="AI9" s="264"/>
      <c r="AJ9" s="262" t="s">
        <v>195</v>
      </c>
      <c r="AK9" s="263"/>
      <c r="AL9" s="264"/>
      <c r="AM9" s="262" t="s">
        <v>196</v>
      </c>
      <c r="AN9" s="263"/>
      <c r="AO9" s="264"/>
      <c r="AP9" s="262" t="s">
        <v>299</v>
      </c>
      <c r="AQ9" s="263"/>
      <c r="AR9" s="264"/>
      <c r="AS9" s="262" t="s">
        <v>197</v>
      </c>
      <c r="AT9" s="263"/>
      <c r="AU9" s="264"/>
      <c r="AV9" s="272" t="s">
        <v>198</v>
      </c>
      <c r="AW9" s="261"/>
      <c r="AX9" s="273"/>
      <c r="AY9" s="261"/>
      <c r="AZ9" s="261"/>
      <c r="BA9" s="273"/>
      <c r="BB9" s="262" t="s">
        <v>199</v>
      </c>
      <c r="BC9" s="263"/>
      <c r="BD9" s="264"/>
      <c r="BE9" s="262" t="s">
        <v>300</v>
      </c>
      <c r="BF9" s="263"/>
      <c r="BG9" s="264"/>
      <c r="BH9" s="262" t="s">
        <v>42</v>
      </c>
      <c r="BI9" s="263"/>
      <c r="BJ9" s="264"/>
      <c r="BK9" s="262" t="s">
        <v>43</v>
      </c>
      <c r="BL9" s="263"/>
      <c r="BM9" s="264"/>
      <c r="BN9" s="262" t="s">
        <v>44</v>
      </c>
      <c r="BO9" s="263"/>
      <c r="BP9" s="264"/>
      <c r="BQ9" s="272"/>
      <c r="BR9" s="261"/>
      <c r="BS9" s="273"/>
      <c r="BT9" s="272"/>
      <c r="BU9" s="261"/>
      <c r="BV9" s="273"/>
      <c r="BW9" s="281" t="s">
        <v>200</v>
      </c>
      <c r="BX9" s="282"/>
      <c r="BY9" s="283"/>
      <c r="BZ9" s="290" t="s">
        <v>179</v>
      </c>
      <c r="CA9" s="290"/>
      <c r="CB9" s="290"/>
      <c r="CC9" s="290"/>
      <c r="CD9" s="290"/>
      <c r="CE9" s="290"/>
      <c r="CF9" s="290"/>
      <c r="CG9" s="290"/>
      <c r="CH9" s="290"/>
      <c r="CI9" s="281" t="s">
        <v>209</v>
      </c>
      <c r="CJ9" s="282"/>
      <c r="CK9" s="283"/>
      <c r="CL9" s="281" t="s">
        <v>201</v>
      </c>
      <c r="CM9" s="282"/>
      <c r="CN9" s="283"/>
      <c r="CO9" s="281" t="s">
        <v>202</v>
      </c>
      <c r="CP9" s="282"/>
      <c r="CQ9" s="283"/>
      <c r="CR9" s="281" t="s">
        <v>203</v>
      </c>
      <c r="CS9" s="282"/>
      <c r="CT9" s="283"/>
      <c r="CU9" s="281" t="s">
        <v>204</v>
      </c>
      <c r="CV9" s="282"/>
      <c r="CW9" s="283"/>
      <c r="CX9" s="262" t="s">
        <v>205</v>
      </c>
      <c r="CY9" s="263"/>
      <c r="CZ9" s="264"/>
      <c r="DA9" s="262" t="s">
        <v>206</v>
      </c>
      <c r="DB9" s="263"/>
      <c r="DC9" s="264"/>
      <c r="DD9" s="262" t="s">
        <v>281</v>
      </c>
      <c r="DE9" s="263"/>
      <c r="DF9" s="264"/>
      <c r="DG9" s="274" t="s">
        <v>282</v>
      </c>
      <c r="DH9" s="274"/>
      <c r="DI9" s="274"/>
      <c r="DJ9" s="272"/>
      <c r="DK9" s="261"/>
      <c r="DL9" s="273"/>
    </row>
    <row r="10" spans="1:121" s="127" customFormat="1" ht="97.5" customHeight="1">
      <c r="A10" s="274"/>
      <c r="B10" s="274"/>
      <c r="C10" s="265"/>
      <c r="D10" s="266"/>
      <c r="E10" s="275"/>
      <c r="F10" s="265"/>
      <c r="G10" s="266"/>
      <c r="H10" s="267"/>
      <c r="I10" s="265"/>
      <c r="J10" s="266"/>
      <c r="K10" s="267"/>
      <c r="L10" s="265"/>
      <c r="M10" s="266"/>
      <c r="N10" s="267"/>
      <c r="O10" s="265"/>
      <c r="P10" s="266"/>
      <c r="Q10" s="267"/>
      <c r="R10" s="265"/>
      <c r="S10" s="266"/>
      <c r="T10" s="267"/>
      <c r="U10" s="265"/>
      <c r="V10" s="266"/>
      <c r="W10" s="267"/>
      <c r="X10" s="265"/>
      <c r="Y10" s="266"/>
      <c r="Z10" s="267"/>
      <c r="AA10" s="265"/>
      <c r="AB10" s="266"/>
      <c r="AC10" s="267"/>
      <c r="AD10" s="265"/>
      <c r="AE10" s="266"/>
      <c r="AF10" s="267"/>
      <c r="AG10" s="265"/>
      <c r="AH10" s="266"/>
      <c r="AI10" s="267"/>
      <c r="AJ10" s="265"/>
      <c r="AK10" s="266"/>
      <c r="AL10" s="267"/>
      <c r="AM10" s="265"/>
      <c r="AN10" s="266"/>
      <c r="AO10" s="267"/>
      <c r="AP10" s="265"/>
      <c r="AQ10" s="266"/>
      <c r="AR10" s="267"/>
      <c r="AS10" s="265"/>
      <c r="AT10" s="266"/>
      <c r="AU10" s="267"/>
      <c r="AV10" s="265"/>
      <c r="AW10" s="266"/>
      <c r="AX10" s="267"/>
      <c r="AY10" s="266"/>
      <c r="AZ10" s="266"/>
      <c r="BA10" s="267"/>
      <c r="BB10" s="265"/>
      <c r="BC10" s="266"/>
      <c r="BD10" s="267"/>
      <c r="BE10" s="265"/>
      <c r="BF10" s="266"/>
      <c r="BG10" s="267"/>
      <c r="BH10" s="265"/>
      <c r="BI10" s="266"/>
      <c r="BJ10" s="267"/>
      <c r="BK10" s="265"/>
      <c r="BL10" s="266"/>
      <c r="BM10" s="267"/>
      <c r="BN10" s="265"/>
      <c r="BO10" s="266"/>
      <c r="BP10" s="267"/>
      <c r="BQ10" s="265"/>
      <c r="BR10" s="266"/>
      <c r="BS10" s="267"/>
      <c r="BT10" s="265"/>
      <c r="BU10" s="266"/>
      <c r="BV10" s="267"/>
      <c r="BW10" s="284"/>
      <c r="BX10" s="285"/>
      <c r="BY10" s="286"/>
      <c r="BZ10" s="284" t="s">
        <v>207</v>
      </c>
      <c r="CA10" s="285"/>
      <c r="CB10" s="286"/>
      <c r="CC10" s="291" t="s">
        <v>208</v>
      </c>
      <c r="CD10" s="292"/>
      <c r="CE10" s="293"/>
      <c r="CF10" s="284" t="s">
        <v>283</v>
      </c>
      <c r="CG10" s="285"/>
      <c r="CH10" s="286"/>
      <c r="CI10" s="284"/>
      <c r="CJ10" s="285"/>
      <c r="CK10" s="286"/>
      <c r="CL10" s="284"/>
      <c r="CM10" s="285"/>
      <c r="CN10" s="286"/>
      <c r="CO10" s="284"/>
      <c r="CP10" s="285"/>
      <c r="CQ10" s="286"/>
      <c r="CR10" s="284"/>
      <c r="CS10" s="285"/>
      <c r="CT10" s="286"/>
      <c r="CU10" s="284"/>
      <c r="CV10" s="285"/>
      <c r="CW10" s="286"/>
      <c r="CX10" s="265"/>
      <c r="CY10" s="266"/>
      <c r="CZ10" s="267"/>
      <c r="DA10" s="265"/>
      <c r="DB10" s="266"/>
      <c r="DC10" s="267"/>
      <c r="DD10" s="265"/>
      <c r="DE10" s="266"/>
      <c r="DF10" s="267"/>
      <c r="DG10" s="274"/>
      <c r="DH10" s="274"/>
      <c r="DI10" s="274"/>
      <c r="DJ10" s="265"/>
      <c r="DK10" s="266"/>
      <c r="DL10" s="267"/>
      <c r="DO10" s="261"/>
      <c r="DP10" s="261"/>
      <c r="DQ10" s="261"/>
    </row>
    <row r="11" spans="1:121" s="127" customFormat="1" ht="33.75" customHeight="1">
      <c r="A11" s="274"/>
      <c r="B11" s="274"/>
      <c r="C11" s="132" t="s">
        <v>210</v>
      </c>
      <c r="D11" s="133" t="s">
        <v>211</v>
      </c>
      <c r="E11" s="132" t="s">
        <v>212</v>
      </c>
      <c r="F11" s="132" t="s">
        <v>210</v>
      </c>
      <c r="G11" s="132" t="s">
        <v>211</v>
      </c>
      <c r="H11" s="132" t="s">
        <v>212</v>
      </c>
      <c r="I11" s="132" t="s">
        <v>210</v>
      </c>
      <c r="J11" s="132" t="s">
        <v>211</v>
      </c>
      <c r="K11" s="132" t="s">
        <v>212</v>
      </c>
      <c r="L11" s="132" t="s">
        <v>210</v>
      </c>
      <c r="M11" s="132" t="s">
        <v>211</v>
      </c>
      <c r="N11" s="132" t="s">
        <v>212</v>
      </c>
      <c r="O11" s="132" t="s">
        <v>210</v>
      </c>
      <c r="P11" s="132" t="s">
        <v>211</v>
      </c>
      <c r="Q11" s="132" t="s">
        <v>212</v>
      </c>
      <c r="R11" s="132" t="s">
        <v>210</v>
      </c>
      <c r="S11" s="132" t="s">
        <v>211</v>
      </c>
      <c r="T11" s="132" t="s">
        <v>212</v>
      </c>
      <c r="U11" s="132" t="s">
        <v>210</v>
      </c>
      <c r="V11" s="132" t="s">
        <v>211</v>
      </c>
      <c r="W11" s="132" t="s">
        <v>212</v>
      </c>
      <c r="X11" s="132" t="s">
        <v>210</v>
      </c>
      <c r="Y11" s="132" t="s">
        <v>211</v>
      </c>
      <c r="Z11" s="132" t="s">
        <v>212</v>
      </c>
      <c r="AA11" s="132" t="s">
        <v>210</v>
      </c>
      <c r="AB11" s="132" t="s">
        <v>211</v>
      </c>
      <c r="AC11" s="132" t="s">
        <v>212</v>
      </c>
      <c r="AD11" s="132" t="s">
        <v>210</v>
      </c>
      <c r="AE11" s="132" t="s">
        <v>211</v>
      </c>
      <c r="AF11" s="132" t="s">
        <v>212</v>
      </c>
      <c r="AG11" s="132" t="s">
        <v>210</v>
      </c>
      <c r="AH11" s="132" t="s">
        <v>211</v>
      </c>
      <c r="AI11" s="132" t="s">
        <v>212</v>
      </c>
      <c r="AJ11" s="132" t="s">
        <v>213</v>
      </c>
      <c r="AK11" s="132" t="s">
        <v>211</v>
      </c>
      <c r="AL11" s="132" t="s">
        <v>212</v>
      </c>
      <c r="AM11" s="132" t="s">
        <v>210</v>
      </c>
      <c r="AN11" s="132" t="s">
        <v>211</v>
      </c>
      <c r="AO11" s="132" t="s">
        <v>212</v>
      </c>
      <c r="AP11" s="132" t="s">
        <v>213</v>
      </c>
      <c r="AQ11" s="132" t="s">
        <v>211</v>
      </c>
      <c r="AR11" s="132" t="s">
        <v>212</v>
      </c>
      <c r="AS11" s="132" t="s">
        <v>213</v>
      </c>
      <c r="AT11" s="132" t="s">
        <v>211</v>
      </c>
      <c r="AU11" s="132" t="s">
        <v>212</v>
      </c>
      <c r="AV11" s="132" t="s">
        <v>213</v>
      </c>
      <c r="AW11" s="132" t="s">
        <v>211</v>
      </c>
      <c r="AX11" s="132" t="s">
        <v>212</v>
      </c>
      <c r="AY11" s="132" t="s">
        <v>210</v>
      </c>
      <c r="AZ11" s="132" t="s">
        <v>211</v>
      </c>
      <c r="BA11" s="132" t="s">
        <v>212</v>
      </c>
      <c r="BB11" s="132" t="s">
        <v>210</v>
      </c>
      <c r="BC11" s="132" t="s">
        <v>211</v>
      </c>
      <c r="BD11" s="132" t="s">
        <v>212</v>
      </c>
      <c r="BE11" s="132" t="s">
        <v>210</v>
      </c>
      <c r="BF11" s="132" t="s">
        <v>211</v>
      </c>
      <c r="BG11" s="132" t="s">
        <v>212</v>
      </c>
      <c r="BH11" s="132" t="s">
        <v>210</v>
      </c>
      <c r="BI11" s="132" t="s">
        <v>211</v>
      </c>
      <c r="BJ11" s="132" t="s">
        <v>212</v>
      </c>
      <c r="BK11" s="132" t="s">
        <v>210</v>
      </c>
      <c r="BL11" s="132" t="s">
        <v>211</v>
      </c>
      <c r="BM11" s="132" t="s">
        <v>212</v>
      </c>
      <c r="BN11" s="132"/>
      <c r="BO11" s="132"/>
      <c r="BP11" s="132"/>
      <c r="BQ11" s="132" t="s">
        <v>210</v>
      </c>
      <c r="BR11" s="132" t="s">
        <v>211</v>
      </c>
      <c r="BS11" s="132" t="s">
        <v>212</v>
      </c>
      <c r="BT11" s="132" t="s">
        <v>210</v>
      </c>
      <c r="BU11" s="132" t="s">
        <v>211</v>
      </c>
      <c r="BV11" s="132" t="s">
        <v>212</v>
      </c>
      <c r="BW11" s="132" t="s">
        <v>210</v>
      </c>
      <c r="BX11" s="132" t="s">
        <v>211</v>
      </c>
      <c r="BY11" s="132" t="s">
        <v>212</v>
      </c>
      <c r="BZ11" s="132" t="s">
        <v>210</v>
      </c>
      <c r="CA11" s="132" t="s">
        <v>211</v>
      </c>
      <c r="CB11" s="132" t="s">
        <v>212</v>
      </c>
      <c r="CC11" s="132" t="s">
        <v>210</v>
      </c>
      <c r="CD11" s="132" t="s">
        <v>211</v>
      </c>
      <c r="CE11" s="132" t="s">
        <v>212</v>
      </c>
      <c r="CF11" s="132" t="s">
        <v>210</v>
      </c>
      <c r="CG11" s="132" t="s">
        <v>211</v>
      </c>
      <c r="CH11" s="132" t="s">
        <v>212</v>
      </c>
      <c r="CI11" s="132" t="s">
        <v>210</v>
      </c>
      <c r="CJ11" s="132" t="s">
        <v>211</v>
      </c>
      <c r="CK11" s="132" t="s">
        <v>212</v>
      </c>
      <c r="CL11" s="132" t="s">
        <v>210</v>
      </c>
      <c r="CM11" s="132" t="s">
        <v>211</v>
      </c>
      <c r="CN11" s="132" t="s">
        <v>212</v>
      </c>
      <c r="CO11" s="132" t="s">
        <v>210</v>
      </c>
      <c r="CP11" s="132" t="s">
        <v>211</v>
      </c>
      <c r="CQ11" s="132" t="s">
        <v>212</v>
      </c>
      <c r="CR11" s="132" t="s">
        <v>210</v>
      </c>
      <c r="CS11" s="132" t="s">
        <v>211</v>
      </c>
      <c r="CT11" s="132" t="s">
        <v>212</v>
      </c>
      <c r="CU11" s="132" t="s">
        <v>210</v>
      </c>
      <c r="CV11" s="132" t="s">
        <v>211</v>
      </c>
      <c r="CW11" s="132" t="s">
        <v>212</v>
      </c>
      <c r="CX11" s="132" t="s">
        <v>210</v>
      </c>
      <c r="CY11" s="132" t="s">
        <v>211</v>
      </c>
      <c r="CZ11" s="132" t="s">
        <v>212</v>
      </c>
      <c r="DA11" s="132" t="s">
        <v>210</v>
      </c>
      <c r="DB11" s="132" t="s">
        <v>211</v>
      </c>
      <c r="DC11" s="132" t="s">
        <v>212</v>
      </c>
      <c r="DD11" s="132" t="s">
        <v>210</v>
      </c>
      <c r="DE11" s="132" t="s">
        <v>211</v>
      </c>
      <c r="DF11" s="132" t="s">
        <v>212</v>
      </c>
      <c r="DG11" s="132" t="s">
        <v>210</v>
      </c>
      <c r="DH11" s="132" t="s">
        <v>211</v>
      </c>
      <c r="DI11" s="132" t="s">
        <v>212</v>
      </c>
      <c r="DJ11" s="132" t="s">
        <v>210</v>
      </c>
      <c r="DK11" s="132" t="s">
        <v>211</v>
      </c>
      <c r="DL11" s="132" t="s">
        <v>212</v>
      </c>
      <c r="DO11" s="261"/>
      <c r="DP11" s="261"/>
      <c r="DQ11" s="261"/>
    </row>
    <row r="12" spans="1:116" s="127" customFormat="1" ht="11.25" customHeight="1">
      <c r="A12" s="125">
        <v>1</v>
      </c>
      <c r="B12" s="132">
        <v>2</v>
      </c>
      <c r="C12" s="125">
        <v>3</v>
      </c>
      <c r="D12" s="133">
        <v>4</v>
      </c>
      <c r="E12" s="125">
        <v>5</v>
      </c>
      <c r="F12" s="132">
        <v>6</v>
      </c>
      <c r="G12" s="125">
        <v>7</v>
      </c>
      <c r="H12" s="132">
        <v>8</v>
      </c>
      <c r="I12" s="125">
        <v>9</v>
      </c>
      <c r="J12" s="132">
        <v>10</v>
      </c>
      <c r="K12" s="125">
        <v>11</v>
      </c>
      <c r="L12" s="132">
        <v>12</v>
      </c>
      <c r="M12" s="125">
        <v>13</v>
      </c>
      <c r="N12" s="132">
        <v>14</v>
      </c>
      <c r="O12" s="125">
        <v>15</v>
      </c>
      <c r="P12" s="132">
        <v>16</v>
      </c>
      <c r="Q12" s="125">
        <v>17</v>
      </c>
      <c r="R12" s="132">
        <v>18</v>
      </c>
      <c r="S12" s="125">
        <v>19</v>
      </c>
      <c r="T12" s="132">
        <v>20</v>
      </c>
      <c r="U12" s="125">
        <v>21</v>
      </c>
      <c r="V12" s="132">
        <v>22</v>
      </c>
      <c r="W12" s="125">
        <v>23</v>
      </c>
      <c r="X12" s="132">
        <v>24</v>
      </c>
      <c r="Y12" s="125">
        <v>25</v>
      </c>
      <c r="Z12" s="132">
        <v>26</v>
      </c>
      <c r="AA12" s="125">
        <v>27</v>
      </c>
      <c r="AB12" s="132">
        <v>28</v>
      </c>
      <c r="AC12" s="125">
        <v>29</v>
      </c>
      <c r="AD12" s="132">
        <v>30</v>
      </c>
      <c r="AE12" s="125">
        <v>31</v>
      </c>
      <c r="AF12" s="132">
        <v>32</v>
      </c>
      <c r="AG12" s="125">
        <v>33</v>
      </c>
      <c r="AH12" s="132">
        <v>34</v>
      </c>
      <c r="AI12" s="125">
        <v>35</v>
      </c>
      <c r="AJ12" s="132">
        <v>36</v>
      </c>
      <c r="AK12" s="125">
        <v>37</v>
      </c>
      <c r="AL12" s="132">
        <v>38</v>
      </c>
      <c r="AM12" s="125">
        <v>39</v>
      </c>
      <c r="AN12" s="132">
        <v>40</v>
      </c>
      <c r="AO12" s="125">
        <v>41</v>
      </c>
      <c r="AP12" s="132">
        <v>42</v>
      </c>
      <c r="AQ12" s="125">
        <v>43</v>
      </c>
      <c r="AR12" s="132">
        <v>44</v>
      </c>
      <c r="AS12" s="125">
        <v>45</v>
      </c>
      <c r="AT12" s="132">
        <v>46</v>
      </c>
      <c r="AU12" s="125">
        <v>47</v>
      </c>
      <c r="AV12" s="132">
        <v>48</v>
      </c>
      <c r="AW12" s="125">
        <v>49</v>
      </c>
      <c r="AX12" s="132">
        <v>50</v>
      </c>
      <c r="AY12" s="125">
        <v>51</v>
      </c>
      <c r="AZ12" s="132">
        <v>52</v>
      </c>
      <c r="BA12" s="125">
        <v>53</v>
      </c>
      <c r="BB12" s="132">
        <v>54</v>
      </c>
      <c r="BC12" s="125">
        <v>55</v>
      </c>
      <c r="BD12" s="132">
        <v>56</v>
      </c>
      <c r="BE12" s="125">
        <v>57</v>
      </c>
      <c r="BF12" s="132">
        <v>58</v>
      </c>
      <c r="BG12" s="125">
        <v>59</v>
      </c>
      <c r="BH12" s="132">
        <v>60</v>
      </c>
      <c r="BI12" s="125">
        <v>61</v>
      </c>
      <c r="BJ12" s="132">
        <v>62</v>
      </c>
      <c r="BK12" s="125">
        <v>63</v>
      </c>
      <c r="BL12" s="132">
        <v>64</v>
      </c>
      <c r="BM12" s="125">
        <v>65</v>
      </c>
      <c r="BN12" s="125"/>
      <c r="BO12" s="125"/>
      <c r="BP12" s="125"/>
      <c r="BQ12" s="132">
        <v>72</v>
      </c>
      <c r="BR12" s="125">
        <v>73</v>
      </c>
      <c r="BS12" s="132">
        <v>74</v>
      </c>
      <c r="BT12" s="125">
        <v>75</v>
      </c>
      <c r="BU12" s="132">
        <v>76</v>
      </c>
      <c r="BV12" s="125">
        <v>77</v>
      </c>
      <c r="BW12" s="132">
        <v>78</v>
      </c>
      <c r="BX12" s="125">
        <v>79</v>
      </c>
      <c r="BY12" s="132">
        <v>80</v>
      </c>
      <c r="BZ12" s="125">
        <v>81</v>
      </c>
      <c r="CA12" s="132">
        <v>82</v>
      </c>
      <c r="CB12" s="125">
        <v>83</v>
      </c>
      <c r="CC12" s="132">
        <v>84</v>
      </c>
      <c r="CD12" s="125">
        <v>85</v>
      </c>
      <c r="CE12" s="132">
        <v>86</v>
      </c>
      <c r="CF12" s="125">
        <v>87</v>
      </c>
      <c r="CG12" s="132">
        <v>88</v>
      </c>
      <c r="CH12" s="125">
        <v>89</v>
      </c>
      <c r="CI12" s="132">
        <v>90</v>
      </c>
      <c r="CJ12" s="125">
        <v>91</v>
      </c>
      <c r="CK12" s="132">
        <v>92</v>
      </c>
      <c r="CL12" s="125">
        <v>93</v>
      </c>
      <c r="CM12" s="132">
        <v>94</v>
      </c>
      <c r="CN12" s="125">
        <v>95</v>
      </c>
      <c r="CO12" s="132">
        <v>96</v>
      </c>
      <c r="CP12" s="125">
        <v>97</v>
      </c>
      <c r="CQ12" s="132">
        <v>98</v>
      </c>
      <c r="CR12" s="125">
        <v>99</v>
      </c>
      <c r="CS12" s="132">
        <v>100</v>
      </c>
      <c r="CT12" s="125">
        <v>101</v>
      </c>
      <c r="CU12" s="132">
        <v>102</v>
      </c>
      <c r="CV12" s="125">
        <v>103</v>
      </c>
      <c r="CW12" s="132">
        <v>104</v>
      </c>
      <c r="CX12" s="125">
        <v>105</v>
      </c>
      <c r="CY12" s="132">
        <v>106</v>
      </c>
      <c r="CZ12" s="125">
        <v>107</v>
      </c>
      <c r="DA12" s="132">
        <v>108</v>
      </c>
      <c r="DB12" s="125">
        <v>109</v>
      </c>
      <c r="DC12" s="132">
        <v>110</v>
      </c>
      <c r="DD12" s="125">
        <v>111</v>
      </c>
      <c r="DE12" s="132">
        <v>112</v>
      </c>
      <c r="DF12" s="125">
        <v>113</v>
      </c>
      <c r="DG12" s="132">
        <v>114</v>
      </c>
      <c r="DH12" s="125">
        <v>115</v>
      </c>
      <c r="DI12" s="132">
        <v>116</v>
      </c>
      <c r="DJ12" s="125">
        <v>117</v>
      </c>
      <c r="DK12" s="132">
        <v>118</v>
      </c>
      <c r="DL12" s="125">
        <v>119</v>
      </c>
    </row>
    <row r="13" spans="1:116" s="127" customFormat="1" ht="15" customHeight="1">
      <c r="A13" s="134">
        <v>1</v>
      </c>
      <c r="B13" s="135" t="s">
        <v>214</v>
      </c>
      <c r="C13" s="136">
        <f>F13+AY13</f>
        <v>3358.749</v>
      </c>
      <c r="D13" s="137">
        <f aca="true" t="shared" si="0" ref="D13:D28">G13+AZ13+BR13</f>
        <v>874.67717</v>
      </c>
      <c r="E13" s="138">
        <f aca="true" t="shared" si="1" ref="E13:E28">D13/C13*100</f>
        <v>26.041754534203065</v>
      </c>
      <c r="F13" s="139">
        <f>I13+L13+O13+R13+U13+X13+AA13+AD13+AJ13+AS13+AP13+AM13+AG13+AV13</f>
        <v>388</v>
      </c>
      <c r="G13" s="139">
        <f aca="true" t="shared" si="2" ref="G13:G28">J13+M13+P13+S13+V13+Y13+AB13+AE13+AH13+AK13+AN13+AQ13+AT13+AW13</f>
        <v>120.60517000000002</v>
      </c>
      <c r="H13" s="138">
        <f>G13/F13*100</f>
        <v>31.08380670103093</v>
      </c>
      <c r="I13" s="183">
        <f>Ал!C7</f>
        <v>128.8</v>
      </c>
      <c r="J13" s="185">
        <f>Ал!D7</f>
        <v>34.41996</v>
      </c>
      <c r="K13" s="138">
        <f>J13/I13*100</f>
        <v>26.72357142857143</v>
      </c>
      <c r="L13" s="140">
        <f>Ал!C9</f>
        <v>10</v>
      </c>
      <c r="M13" s="140">
        <f>Ал!D9</f>
        <v>0.2196</v>
      </c>
      <c r="N13" s="138">
        <f>M13/L13*100</f>
        <v>2.196</v>
      </c>
      <c r="O13" s="140">
        <f>Ал!C12</f>
        <v>8</v>
      </c>
      <c r="P13" s="140">
        <f>Ал!D12</f>
        <v>3.04329</v>
      </c>
      <c r="Q13" s="138">
        <f>P13/O13*100</f>
        <v>38.041125</v>
      </c>
      <c r="R13" s="140">
        <f>Ал!C11</f>
        <v>174.2</v>
      </c>
      <c r="S13" s="140">
        <f>Ал!D11</f>
        <v>79.01372</v>
      </c>
      <c r="T13" s="138">
        <f>S13/R13*100</f>
        <v>45.35804822043629</v>
      </c>
      <c r="U13" s="138">
        <f>Ал!C17</f>
        <v>9</v>
      </c>
      <c r="V13" s="138">
        <f>Ал!D17</f>
        <v>1.5</v>
      </c>
      <c r="W13" s="138">
        <f>V13/U13*100</f>
        <v>16.666666666666664</v>
      </c>
      <c r="X13" s="140">
        <f>Ал!C21</f>
        <v>9</v>
      </c>
      <c r="Y13" s="140">
        <f>Ал!D21</f>
        <v>0.3395</v>
      </c>
      <c r="Z13" s="138">
        <f>Y13/X13*100</f>
        <v>3.7722222222222226</v>
      </c>
      <c r="AA13" s="140"/>
      <c r="AB13" s="140"/>
      <c r="AC13" s="138" t="e">
        <f>AB13/AA13*100</f>
        <v>#DIV/0!</v>
      </c>
      <c r="AD13" s="140">
        <f>Ал!C22</f>
        <v>18</v>
      </c>
      <c r="AE13" s="140">
        <f>Ал!D22</f>
        <v>2.0691</v>
      </c>
      <c r="AF13" s="138">
        <f>AE13/AD13*100</f>
        <v>11.495000000000001</v>
      </c>
      <c r="AG13" s="140"/>
      <c r="AH13" s="140">
        <f>Ал!D19</f>
        <v>0</v>
      </c>
      <c r="AI13" s="138" t="e">
        <f>AH13/AG13*100</f>
        <v>#DIV/0!</v>
      </c>
      <c r="AJ13" s="138">
        <f>Ал!C25</f>
        <v>30</v>
      </c>
      <c r="AK13" s="138">
        <f>Ал!D25</f>
        <v>0</v>
      </c>
      <c r="AL13" s="138">
        <f>AK13/AJ13*100</f>
        <v>0</v>
      </c>
      <c r="AM13" s="138">
        <f>Ал!C34</f>
        <v>1</v>
      </c>
      <c r="AN13" s="138">
        <f>Ал!D34</f>
        <v>0</v>
      </c>
      <c r="AO13" s="138">
        <f>AN13/AM13*100</f>
        <v>0</v>
      </c>
      <c r="AP13" s="138"/>
      <c r="AQ13" s="138"/>
      <c r="AR13" s="138" t="e">
        <f>AQ13/AP13*100</f>
        <v>#DIV/0!</v>
      </c>
      <c r="AS13" s="138"/>
      <c r="AT13" s="138"/>
      <c r="AU13" s="141" t="e">
        <f>AS13/AT13*100</f>
        <v>#DIV/0!</v>
      </c>
      <c r="AV13" s="141"/>
      <c r="AW13" s="141"/>
      <c r="AX13" s="141" t="e">
        <f>AV13/AW13*100</f>
        <v>#DIV/0!</v>
      </c>
      <c r="AY13" s="140">
        <f aca="true" t="shared" si="3" ref="AY13:AY28">BB13+BE13+BH13+BK13+BN13</f>
        <v>2970.749</v>
      </c>
      <c r="AZ13" s="140">
        <f aca="true" t="shared" si="4" ref="AZ13:AZ28">BC13+BF13+BI13+BL13+BO13</f>
        <v>754.072</v>
      </c>
      <c r="BA13" s="138">
        <f>AZ13/AY13*100</f>
        <v>25.38322827004234</v>
      </c>
      <c r="BB13" s="142">
        <f>Ал!C40</f>
        <v>872.4</v>
      </c>
      <c r="BC13" s="142">
        <f>Ал!D40</f>
        <v>342.4</v>
      </c>
      <c r="BD13" s="138">
        <f>BC13/BB13*100</f>
        <v>39.24805135259055</v>
      </c>
      <c r="BE13" s="138">
        <f>Ал!C41</f>
        <v>628.2</v>
      </c>
      <c r="BF13" s="138">
        <f>Ал!D41</f>
        <v>314</v>
      </c>
      <c r="BG13" s="138">
        <f>BF13/BE13*100</f>
        <v>49.98408150270614</v>
      </c>
      <c r="BH13" s="138">
        <f>Ал!C42</f>
        <v>1416.19</v>
      </c>
      <c r="BI13" s="138">
        <f>Ал!D42</f>
        <v>43.762</v>
      </c>
      <c r="BJ13" s="138">
        <f aca="true" t="shared" si="5" ref="BJ13:BJ30">BI13/BH13*100</f>
        <v>3.0901220881378912</v>
      </c>
      <c r="BK13" s="138">
        <f>Ал!C43</f>
        <v>53.959</v>
      </c>
      <c r="BL13" s="138">
        <f>Ал!D43</f>
        <v>53.91</v>
      </c>
      <c r="BM13" s="138">
        <f aca="true" t="shared" si="6" ref="BM13:BM30">BL13/BK13*100</f>
        <v>99.90919031116216</v>
      </c>
      <c r="BN13" s="138"/>
      <c r="BO13" s="138"/>
      <c r="BP13" s="138" t="e">
        <f aca="true" t="shared" si="7" ref="BP13:BP30">BO13/BN13*100</f>
        <v>#DIV/0!</v>
      </c>
      <c r="BQ13" s="140"/>
      <c r="BR13" s="140"/>
      <c r="BS13" s="138" t="e">
        <f>BR13/BQ13*100</f>
        <v>#DIV/0!</v>
      </c>
      <c r="BT13" s="140">
        <f aca="true" t="shared" si="8" ref="BT13:BT28">SUM(BW13,CL13,CO13,CR13,CU13,CX13,DA13,DG13,DD13)</f>
        <v>3408.749</v>
      </c>
      <c r="BU13" s="140">
        <f aca="true" t="shared" si="9" ref="BU13:BU28">SUM(BX13,CM13,CP13,CS13,CV13,CY13,DB13,DH13,DE13)</f>
        <v>668.76174</v>
      </c>
      <c r="BV13" s="138">
        <f>BU13/BT13*100</f>
        <v>19.618978692769694</v>
      </c>
      <c r="BW13" s="140">
        <f>BZ13+CF13+CC13+CI13</f>
        <v>578.2489999999999</v>
      </c>
      <c r="BX13" s="140">
        <f>CA13+CG13+CD13+CJ13</f>
        <v>200.54773</v>
      </c>
      <c r="BY13" s="138">
        <f>BX13/BW13*100</f>
        <v>34.681898282573776</v>
      </c>
      <c r="BZ13" s="138">
        <f>Ал!C53</f>
        <v>546.949</v>
      </c>
      <c r="CA13" s="138">
        <f>Ал!D53</f>
        <v>174.24773</v>
      </c>
      <c r="CB13" s="138">
        <f>CA13/BZ13*100</f>
        <v>31.85813119687576</v>
      </c>
      <c r="CC13" s="138">
        <f>Ал!C54</f>
        <v>26.3</v>
      </c>
      <c r="CD13" s="138">
        <f>Ал!D54</f>
        <v>26.3</v>
      </c>
      <c r="CE13" s="138">
        <f>CD13/CC13*100</f>
        <v>100</v>
      </c>
      <c r="CF13" s="138">
        <f>Ал!C55</f>
        <v>5</v>
      </c>
      <c r="CG13" s="138"/>
      <c r="CH13" s="138">
        <f>CG13/CF13*100</f>
        <v>0</v>
      </c>
      <c r="CI13" s="138"/>
      <c r="CJ13" s="138"/>
      <c r="CK13" s="138" t="e">
        <f>CJ13/CI13*100</f>
        <v>#DIV/0!</v>
      </c>
      <c r="CL13" s="138">
        <f>Ал!C56</f>
        <v>53.91</v>
      </c>
      <c r="CM13" s="138">
        <f>Ал!D56</f>
        <v>12.6516</v>
      </c>
      <c r="CN13" s="138">
        <f>CM13/CL13*100</f>
        <v>23.46800222593211</v>
      </c>
      <c r="CO13" s="138">
        <f>Ал!C58</f>
        <v>50</v>
      </c>
      <c r="CP13" s="138">
        <f>Ал!D58</f>
        <v>0</v>
      </c>
      <c r="CQ13" s="138">
        <f>CP13/CO13*100</f>
        <v>0</v>
      </c>
      <c r="CR13" s="140">
        <f>Ал!C62</f>
        <v>0</v>
      </c>
      <c r="CS13" s="140">
        <f>Ал!D62</f>
        <v>0</v>
      </c>
      <c r="CT13" s="138" t="e">
        <f>CS13/CR13*100</f>
        <v>#DIV/0!</v>
      </c>
      <c r="CU13" s="140">
        <f>Ал!C66</f>
        <v>395.8</v>
      </c>
      <c r="CV13" s="140">
        <f>Ал!D66</f>
        <v>186.10012</v>
      </c>
      <c r="CW13" s="138">
        <f>CV13/CU13*100</f>
        <v>47.01872662961091</v>
      </c>
      <c r="CX13" s="140">
        <f>Ал!C77</f>
        <v>928.9</v>
      </c>
      <c r="CY13" s="140">
        <f>Ал!D77</f>
        <v>250.26229</v>
      </c>
      <c r="CZ13" s="138">
        <f aca="true" t="shared" si="10" ref="CZ13:CZ28">CY13/CX13*100</f>
        <v>26.94179028958984</v>
      </c>
      <c r="DA13" s="138">
        <f>Ал!C85</f>
        <v>1319.09</v>
      </c>
      <c r="DB13" s="138">
        <f>Ал!D85</f>
        <v>0</v>
      </c>
      <c r="DC13" s="138">
        <f aca="true" t="shared" si="11" ref="DC13:DC28">DB13/DA13*100</f>
        <v>0</v>
      </c>
      <c r="DD13" s="139">
        <f>Ал!C89</f>
        <v>6</v>
      </c>
      <c r="DE13" s="139">
        <f>Ал!D89</f>
        <v>0</v>
      </c>
      <c r="DF13" s="138">
        <f>DE13/DD13*100</f>
        <v>0</v>
      </c>
      <c r="DG13" s="138">
        <f>Ал!C99</f>
        <v>76.8</v>
      </c>
      <c r="DH13" s="138">
        <f>Ал!D99</f>
        <v>19.2</v>
      </c>
      <c r="DI13" s="138"/>
      <c r="DJ13" s="143">
        <f aca="true" t="shared" si="12" ref="DJ13:DJ28">SUM(BT13-C13)</f>
        <v>50</v>
      </c>
      <c r="DK13" s="143">
        <f aca="true" t="shared" si="13" ref="DK13:DK28">SUM(BU13-D13)</f>
        <v>-205.91543000000001</v>
      </c>
      <c r="DL13" s="138">
        <f>DK13/DJ13*100</f>
        <v>-411.8308600000001</v>
      </c>
    </row>
    <row r="14" spans="1:116" s="151" customFormat="1" ht="15" customHeight="1">
      <c r="A14" s="144">
        <v>2</v>
      </c>
      <c r="B14" s="145" t="s">
        <v>215</v>
      </c>
      <c r="C14" s="199">
        <f aca="true" t="shared" si="14" ref="C14:C28">F14+AY14</f>
        <v>5451.136</v>
      </c>
      <c r="D14" s="199">
        <f t="shared" si="0"/>
        <v>2093.15179</v>
      </c>
      <c r="E14" s="146">
        <f t="shared" si="1"/>
        <v>38.39845107515203</v>
      </c>
      <c r="F14" s="147">
        <f aca="true" t="shared" si="15" ref="F14:F28">I14+L14+O14+R14+U14+X14+AA14+AD14+AJ14+AS14+AP14+AM14+AG14+AV14</f>
        <v>1480.2</v>
      </c>
      <c r="G14" s="147">
        <f>J14+M14+P14+S14+V14+Y14+AB14+AE14+AH14+AK14+AN14+AQ14+AT14+AW14</f>
        <v>640.24179</v>
      </c>
      <c r="H14" s="146">
        <f aca="true" t="shared" si="16" ref="H14:H28">G14/F14*100</f>
        <v>43.25373530603972</v>
      </c>
      <c r="I14" s="148">
        <f>'Б.Сун'!C7</f>
        <v>839.6</v>
      </c>
      <c r="J14" s="249">
        <f>'Б.Сун'!D7</f>
        <v>341.02327</v>
      </c>
      <c r="K14" s="146">
        <f aca="true" t="shared" si="17" ref="K14:K28">J14/I14*100</f>
        <v>40.6173499285374</v>
      </c>
      <c r="L14" s="148">
        <f>'Б.Сун'!C9</f>
        <v>14.5</v>
      </c>
      <c r="M14" s="148">
        <f>'Б.Сун'!D9</f>
        <v>17.40688</v>
      </c>
      <c r="N14" s="146">
        <f aca="true" t="shared" si="18" ref="N14:N28">M14/L14*100</f>
        <v>120.04744827586207</v>
      </c>
      <c r="O14" s="148">
        <f>'Б.Сун'!C12</f>
        <v>34.8</v>
      </c>
      <c r="P14" s="148">
        <f>'Б.Сун'!D12</f>
        <v>8.39608</v>
      </c>
      <c r="Q14" s="146">
        <f aca="true" t="shared" si="19" ref="Q14:Q28">P14/O14*100</f>
        <v>24.12666666666667</v>
      </c>
      <c r="R14" s="148">
        <f>'Б.Сун'!C11</f>
        <v>299.8</v>
      </c>
      <c r="S14" s="148">
        <f>'Б.Сун'!D11</f>
        <v>86.31354</v>
      </c>
      <c r="T14" s="146">
        <f aca="true" t="shared" si="20" ref="T14:T28">S14/R14*100</f>
        <v>28.790373582388256</v>
      </c>
      <c r="U14" s="146">
        <f>'Б.Сун'!C17</f>
        <v>32.5</v>
      </c>
      <c r="V14" s="146">
        <f>'Б.Сун'!D17</f>
        <v>17</v>
      </c>
      <c r="W14" s="146">
        <f aca="true" t="shared" si="21" ref="W14:W30">V14/U14*100</f>
        <v>52.307692307692314</v>
      </c>
      <c r="X14" s="148">
        <f>'Б.Сун'!C21</f>
        <v>157</v>
      </c>
      <c r="Y14" s="148">
        <f>'Б.Сун'!D21</f>
        <v>79.50458</v>
      </c>
      <c r="Z14" s="146">
        <f aca="true" t="shared" si="22" ref="Z14:Z28">Y14/X14*100</f>
        <v>50.63985987261147</v>
      </c>
      <c r="AA14" s="148"/>
      <c r="AB14" s="148"/>
      <c r="AC14" s="146" t="e">
        <f aca="true" t="shared" si="23" ref="AC14:AC28">AB14/AA14*100</f>
        <v>#DIV/0!</v>
      </c>
      <c r="AD14" s="148">
        <f>'Б.Сун'!C22</f>
        <v>0</v>
      </c>
      <c r="AE14" s="148">
        <f>'Б.Сун'!D22</f>
        <v>64.583</v>
      </c>
      <c r="AF14" s="146" t="e">
        <f aca="true" t="shared" si="24" ref="AF14:AF28">AE14/AD14*100</f>
        <v>#DIV/0!</v>
      </c>
      <c r="AG14" s="148"/>
      <c r="AH14" s="140">
        <f>'Б.Сун'!D19</f>
        <v>0</v>
      </c>
      <c r="AI14" s="146" t="e">
        <f aca="true" t="shared" si="25" ref="AI14:AI28">AH14/AG14*100</f>
        <v>#DIV/0!</v>
      </c>
      <c r="AJ14" s="146">
        <f>'Б.Сун'!C25</f>
        <v>100</v>
      </c>
      <c r="AK14" s="146">
        <f>'Б.Сун'!D25</f>
        <v>26.01444</v>
      </c>
      <c r="AL14" s="146">
        <f aca="true" t="shared" si="26" ref="AL14:AL30">AK14/AJ14*100</f>
        <v>26.01444</v>
      </c>
      <c r="AM14" s="146">
        <f>'Б.Сун'!C34</f>
        <v>2</v>
      </c>
      <c r="AN14" s="146">
        <f>'Б.Сун'!D34</f>
        <v>0</v>
      </c>
      <c r="AO14" s="146">
        <f aca="true" t="shared" si="27" ref="AO14:AO28">AN14/AM14*100</f>
        <v>0</v>
      </c>
      <c r="AP14" s="146"/>
      <c r="AQ14" s="138">
        <f>'Б.Сун'!D36</f>
        <v>0</v>
      </c>
      <c r="AR14" s="146" t="e">
        <f aca="true" t="shared" si="28" ref="AR14:AR28">AQ14/AP14*100</f>
        <v>#DIV/0!</v>
      </c>
      <c r="AS14" s="146"/>
      <c r="AT14" s="146"/>
      <c r="AU14" s="149" t="e">
        <f aca="true" t="shared" si="29" ref="AU14:AU28">AS14/AT14*100</f>
        <v>#DIV/0!</v>
      </c>
      <c r="AV14" s="149"/>
      <c r="AW14" s="149"/>
      <c r="AX14" s="149" t="e">
        <f aca="true" t="shared" si="30" ref="AX14:AX28">AV14/AW14*100</f>
        <v>#DIV/0!</v>
      </c>
      <c r="AY14" s="148">
        <f t="shared" si="3"/>
        <v>3970.936</v>
      </c>
      <c r="AZ14" s="148">
        <f t="shared" si="4"/>
        <v>1452.9099999999999</v>
      </c>
      <c r="BA14" s="146">
        <f>AZ14/AY14*100</f>
        <v>36.58860278785656</v>
      </c>
      <c r="BB14" s="146">
        <f>'Б.Сун'!C40</f>
        <v>3092</v>
      </c>
      <c r="BC14" s="146">
        <f>'Б.Сун'!D40</f>
        <v>1212.5</v>
      </c>
      <c r="BD14" s="146">
        <f aca="true" t="shared" si="31" ref="BD14:BD28">BC14/BB14*100</f>
        <v>39.214100905562745</v>
      </c>
      <c r="BE14" s="138"/>
      <c r="BF14" s="146"/>
      <c r="BG14" s="146" t="e">
        <f aca="true" t="shared" si="32" ref="BG14:BG28">BF14/BE14*100</f>
        <v>#DIV/0!</v>
      </c>
      <c r="BH14" s="146">
        <f>'Б.Сун'!C42</f>
        <v>766.9</v>
      </c>
      <c r="BI14" s="146">
        <f>'Б.Сун'!D42</f>
        <v>128.55</v>
      </c>
      <c r="BJ14" s="146">
        <f t="shared" si="5"/>
        <v>16.762289737905856</v>
      </c>
      <c r="BK14" s="146">
        <f>'Б.Сун'!C43</f>
        <v>112.036</v>
      </c>
      <c r="BL14" s="146">
        <f>'Б.Сун'!D43</f>
        <v>111.86</v>
      </c>
      <c r="BM14" s="146">
        <f t="shared" si="6"/>
        <v>99.84290763683101</v>
      </c>
      <c r="BN14" s="146"/>
      <c r="BO14" s="146"/>
      <c r="BP14" s="146" t="e">
        <f t="shared" si="7"/>
        <v>#DIV/0!</v>
      </c>
      <c r="BQ14" s="148"/>
      <c r="BR14" s="148"/>
      <c r="BS14" s="146" t="e">
        <f aca="true" t="shared" si="33" ref="BS14:BS28">BR14/BQ14*100</f>
        <v>#DIV/0!</v>
      </c>
      <c r="BT14" s="148">
        <f t="shared" si="8"/>
        <v>5451.136</v>
      </c>
      <c r="BU14" s="148">
        <f t="shared" si="9"/>
        <v>1903.3153699999998</v>
      </c>
      <c r="BV14" s="146">
        <f aca="true" t="shared" si="34" ref="BV14:BV28">BU14/BT14*100</f>
        <v>34.915939906837764</v>
      </c>
      <c r="BW14" s="148">
        <f aca="true" t="shared" si="35" ref="BW14:BX28">BZ14+CF14+CC14+CI14</f>
        <v>967.276</v>
      </c>
      <c r="BX14" s="148">
        <f t="shared" si="35"/>
        <v>370.7841</v>
      </c>
      <c r="BY14" s="146">
        <f aca="true" t="shared" si="36" ref="BY14:BY28">BX14/BW14*100</f>
        <v>38.332812971685435</v>
      </c>
      <c r="BZ14" s="146">
        <f>'Б.Сун'!C53</f>
        <v>925.976</v>
      </c>
      <c r="CA14" s="146">
        <f>'Б.Сун'!D53</f>
        <v>344.4841</v>
      </c>
      <c r="CB14" s="146">
        <f aca="true" t="shared" si="37" ref="CB14:CB28">CA14/BZ14*100</f>
        <v>37.202270901189664</v>
      </c>
      <c r="CC14" s="146">
        <f>'Б.Сун'!C54</f>
        <v>26.3</v>
      </c>
      <c r="CD14" s="146">
        <f>'Б.Сун'!D54</f>
        <v>26.3</v>
      </c>
      <c r="CE14" s="146">
        <f aca="true" t="shared" si="38" ref="CE14:CE28">CD14/CC14*100</f>
        <v>100</v>
      </c>
      <c r="CF14" s="146">
        <f>'Б.Сун'!C55</f>
        <v>15</v>
      </c>
      <c r="CG14" s="146"/>
      <c r="CH14" s="146">
        <f aca="true" t="shared" si="39" ref="CH14:CH28">CG14/CF14*100</f>
        <v>0</v>
      </c>
      <c r="CI14" s="146"/>
      <c r="CJ14" s="146"/>
      <c r="CK14" s="146" t="e">
        <f aca="true" t="shared" si="40" ref="CK14:CK28">CJ14/CI14*100</f>
        <v>#DIV/0!</v>
      </c>
      <c r="CL14" s="146">
        <f>'Б.Сун'!C56</f>
        <v>111.86</v>
      </c>
      <c r="CM14" s="146">
        <f>'Б.Сун'!D56</f>
        <v>28.575</v>
      </c>
      <c r="CN14" s="146">
        <f aca="true" t="shared" si="41" ref="CN14:CN30">CM14/CL14*100</f>
        <v>25.545324512783836</v>
      </c>
      <c r="CO14" s="146">
        <f>'Б.Сун'!C58</f>
        <v>198.6</v>
      </c>
      <c r="CP14" s="146">
        <f>'Б.Сун'!D58</f>
        <v>68.232</v>
      </c>
      <c r="CQ14" s="146">
        <f aca="true" t="shared" si="42" ref="CQ14:CQ30">CP14/CO14*100</f>
        <v>34.35649546827795</v>
      </c>
      <c r="CR14" s="148">
        <f>'Б.Сун'!C62</f>
        <v>160</v>
      </c>
      <c r="CS14" s="148">
        <f>'Б.Сун'!D62</f>
        <v>75.881</v>
      </c>
      <c r="CT14" s="146">
        <f aca="true" t="shared" si="43" ref="CT14:CT28">CS14/CR14*100</f>
        <v>47.425625</v>
      </c>
      <c r="CU14" s="148">
        <f>'Б.Сун'!C66</f>
        <v>1176.3</v>
      </c>
      <c r="CV14" s="148">
        <f>'Б.Сун'!D66</f>
        <v>444.29801</v>
      </c>
      <c r="CW14" s="146">
        <f aca="true" t="shared" si="44" ref="CW14:CW28">CV14/CU14*100</f>
        <v>37.77080761710448</v>
      </c>
      <c r="CX14" s="148">
        <f>'Б.Сун'!C77</f>
        <v>2124.6</v>
      </c>
      <c r="CY14" s="148">
        <f>'Б.Сун'!D77</f>
        <v>837.07026</v>
      </c>
      <c r="CZ14" s="146">
        <f t="shared" si="10"/>
        <v>39.3989579214911</v>
      </c>
      <c r="DA14" s="146">
        <f>'Б.Сун'!C85</f>
        <v>415.6</v>
      </c>
      <c r="DB14" s="146">
        <f>'Б.Сун'!D85</f>
        <v>0</v>
      </c>
      <c r="DC14" s="146">
        <f t="shared" si="11"/>
        <v>0</v>
      </c>
      <c r="DD14" s="147">
        <f>'Б.Сун'!C89</f>
        <v>19</v>
      </c>
      <c r="DE14" s="147">
        <f>'Б.Сун'!D89</f>
        <v>9</v>
      </c>
      <c r="DF14" s="146">
        <f aca="true" t="shared" si="45" ref="DF14:DF28">DE14/DD14*100</f>
        <v>47.368421052631575</v>
      </c>
      <c r="DG14" s="146">
        <f>'Б.Сун'!C99</f>
        <v>277.9</v>
      </c>
      <c r="DH14" s="146">
        <f>'Б.Сун'!D99</f>
        <v>69.475</v>
      </c>
      <c r="DI14" s="138">
        <f>DH14/DG14*100</f>
        <v>25</v>
      </c>
      <c r="DJ14" s="150">
        <f t="shared" si="12"/>
        <v>0</v>
      </c>
      <c r="DK14" s="150">
        <f t="shared" si="13"/>
        <v>-189.8364200000001</v>
      </c>
      <c r="DL14" s="138"/>
    </row>
    <row r="15" spans="1:116" s="127" customFormat="1" ht="15" customHeight="1">
      <c r="A15" s="134">
        <v>3</v>
      </c>
      <c r="B15" s="135" t="s">
        <v>216</v>
      </c>
      <c r="C15" s="136">
        <f t="shared" si="14"/>
        <v>3685.7699999999995</v>
      </c>
      <c r="D15" s="152">
        <f t="shared" si="0"/>
        <v>1548.1019199999998</v>
      </c>
      <c r="E15" s="138">
        <f t="shared" si="1"/>
        <v>42.00213035539385</v>
      </c>
      <c r="F15" s="139">
        <f t="shared" si="15"/>
        <v>578.5</v>
      </c>
      <c r="G15" s="139">
        <f t="shared" si="2"/>
        <v>140.17792</v>
      </c>
      <c r="H15" s="138">
        <f t="shared" si="16"/>
        <v>24.231273984442524</v>
      </c>
      <c r="I15" s="140">
        <f>Иль!C7</f>
        <v>132.7</v>
      </c>
      <c r="J15" s="185">
        <f>Иль!D7</f>
        <v>32.70339</v>
      </c>
      <c r="K15" s="138">
        <f t="shared" si="17"/>
        <v>24.644604370761115</v>
      </c>
      <c r="L15" s="140">
        <f>Иль!C9</f>
        <v>0.9</v>
      </c>
      <c r="M15" s="140">
        <f>Иль!D9</f>
        <v>0.4746</v>
      </c>
      <c r="N15" s="138">
        <f t="shared" si="18"/>
        <v>52.733333333333334</v>
      </c>
      <c r="O15" s="140">
        <f>Иль!C12</f>
        <v>24.8</v>
      </c>
      <c r="P15" s="140">
        <f>Иль!D12</f>
        <v>6.97867</v>
      </c>
      <c r="Q15" s="138">
        <f t="shared" si="19"/>
        <v>28.139798387096775</v>
      </c>
      <c r="R15" s="140">
        <f>Иль!C11</f>
        <v>194.1</v>
      </c>
      <c r="S15" s="140">
        <f>Иль!D11</f>
        <v>16.53244</v>
      </c>
      <c r="T15" s="138">
        <f t="shared" si="20"/>
        <v>8.517485832045338</v>
      </c>
      <c r="U15" s="138">
        <f>Иль!C17</f>
        <v>21</v>
      </c>
      <c r="V15" s="138">
        <f>Иль!D17</f>
        <v>17.39</v>
      </c>
      <c r="W15" s="138">
        <f t="shared" si="21"/>
        <v>82.80952380952381</v>
      </c>
      <c r="X15" s="140">
        <f>Иль!C21</f>
        <v>112</v>
      </c>
      <c r="Y15" s="140">
        <f>Иль!D21</f>
        <v>40.32464</v>
      </c>
      <c r="Z15" s="138">
        <f t="shared" si="22"/>
        <v>36.00414285714286</v>
      </c>
      <c r="AA15" s="140"/>
      <c r="AB15" s="140"/>
      <c r="AC15" s="138" t="e">
        <f t="shared" si="23"/>
        <v>#DIV/0!</v>
      </c>
      <c r="AD15" s="140">
        <f>Иль!C22</f>
        <v>22</v>
      </c>
      <c r="AE15" s="140">
        <f>Иль!D22</f>
        <v>11.53575</v>
      </c>
      <c r="AF15" s="138">
        <f t="shared" si="24"/>
        <v>52.43522727272727</v>
      </c>
      <c r="AG15" s="140"/>
      <c r="AH15" s="140">
        <f>Иль!D19</f>
        <v>0</v>
      </c>
      <c r="AI15" s="138" t="e">
        <f t="shared" si="25"/>
        <v>#DIV/0!</v>
      </c>
      <c r="AJ15" s="138">
        <f>Иль!C25</f>
        <v>70</v>
      </c>
      <c r="AK15" s="138">
        <f>Иль!D25</f>
        <v>12.72843</v>
      </c>
      <c r="AL15" s="138">
        <f t="shared" si="26"/>
        <v>18.183471428571426</v>
      </c>
      <c r="AM15" s="138">
        <f>Иль!C34</f>
        <v>1</v>
      </c>
      <c r="AN15" s="138">
        <f>Иль!D34</f>
        <v>1.51</v>
      </c>
      <c r="AO15" s="138">
        <f t="shared" si="27"/>
        <v>151</v>
      </c>
      <c r="AP15" s="138"/>
      <c r="AQ15" s="138"/>
      <c r="AR15" s="138" t="e">
        <f t="shared" si="28"/>
        <v>#DIV/0!</v>
      </c>
      <c r="AS15" s="138"/>
      <c r="AT15" s="138"/>
      <c r="AU15" s="141" t="e">
        <f t="shared" si="29"/>
        <v>#DIV/0!</v>
      </c>
      <c r="AV15" s="141"/>
      <c r="AW15" s="141"/>
      <c r="AX15" s="141" t="e">
        <f t="shared" si="30"/>
        <v>#DIV/0!</v>
      </c>
      <c r="AY15" s="140">
        <f t="shared" si="3"/>
        <v>3107.2699999999995</v>
      </c>
      <c r="AZ15" s="140">
        <f t="shared" si="4"/>
        <v>1407.9239999999998</v>
      </c>
      <c r="BA15" s="138">
        <f>AZ15/AY15*100</f>
        <v>45.310642461067104</v>
      </c>
      <c r="BB15" s="142">
        <f>Иль!C40</f>
        <v>2299.7</v>
      </c>
      <c r="BC15" s="142">
        <f>Иль!D40</f>
        <v>905.4</v>
      </c>
      <c r="BD15" s="138">
        <f t="shared" si="31"/>
        <v>39.37035265469409</v>
      </c>
      <c r="BE15" s="138">
        <f>Иль!C41</f>
        <v>474.5</v>
      </c>
      <c r="BF15" s="138">
        <f>Иль!D41</f>
        <v>237.2</v>
      </c>
      <c r="BG15" s="138">
        <f t="shared" si="32"/>
        <v>49.989462592202315</v>
      </c>
      <c r="BH15" s="138">
        <f>Иль!C42</f>
        <v>221.1</v>
      </c>
      <c r="BI15" s="138">
        <f>Иль!D42</f>
        <v>153.464</v>
      </c>
      <c r="BJ15" s="138">
        <f t="shared" si="5"/>
        <v>69.4093170511081</v>
      </c>
      <c r="BK15" s="138">
        <f>Иль!C43</f>
        <v>111.97</v>
      </c>
      <c r="BL15" s="138">
        <f>Иль!D43</f>
        <v>111.86</v>
      </c>
      <c r="BM15" s="138">
        <f t="shared" si="6"/>
        <v>99.90175939983924</v>
      </c>
      <c r="BN15" s="138"/>
      <c r="BO15" s="138"/>
      <c r="BP15" s="138" t="e">
        <f t="shared" si="7"/>
        <v>#DIV/0!</v>
      </c>
      <c r="BQ15" s="140"/>
      <c r="BR15" s="140"/>
      <c r="BS15" s="138" t="e">
        <f t="shared" si="33"/>
        <v>#DIV/0!</v>
      </c>
      <c r="BT15" s="140">
        <f t="shared" si="8"/>
        <v>3685.77</v>
      </c>
      <c r="BU15" s="140">
        <f t="shared" si="9"/>
        <v>1587.32713</v>
      </c>
      <c r="BV15" s="138">
        <f t="shared" si="34"/>
        <v>43.066364151859716</v>
      </c>
      <c r="BW15" s="140">
        <f t="shared" si="35"/>
        <v>848.6099999999999</v>
      </c>
      <c r="BX15" s="140">
        <f t="shared" si="35"/>
        <v>307.52788000000004</v>
      </c>
      <c r="BY15" s="138">
        <f t="shared" si="36"/>
        <v>36.23901203143966</v>
      </c>
      <c r="BZ15" s="138">
        <f>Иль!C53</f>
        <v>812.31</v>
      </c>
      <c r="CA15" s="138">
        <f>Иль!D53</f>
        <v>281.22788</v>
      </c>
      <c r="CB15" s="138">
        <f t="shared" si="37"/>
        <v>34.62075808496757</v>
      </c>
      <c r="CC15" s="138">
        <f>Иль!C54</f>
        <v>26.3</v>
      </c>
      <c r="CD15" s="138">
        <f>Иль!D54</f>
        <v>26.3</v>
      </c>
      <c r="CE15" s="138">
        <f t="shared" si="38"/>
        <v>100</v>
      </c>
      <c r="CF15" s="138">
        <f>Иль!C55</f>
        <v>10</v>
      </c>
      <c r="CG15" s="138"/>
      <c r="CH15" s="138">
        <f t="shared" si="39"/>
        <v>0</v>
      </c>
      <c r="CI15" s="138"/>
      <c r="CJ15" s="138"/>
      <c r="CK15" s="138" t="e">
        <f t="shared" si="40"/>
        <v>#DIV/0!</v>
      </c>
      <c r="CL15" s="138">
        <f>Иль!C56</f>
        <v>111.86</v>
      </c>
      <c r="CM15" s="138">
        <f>Иль!D56</f>
        <v>28.04508</v>
      </c>
      <c r="CN15" s="138">
        <f t="shared" si="41"/>
        <v>25.07158948685857</v>
      </c>
      <c r="CO15" s="138">
        <f>Иль!C58</f>
        <v>12.488</v>
      </c>
      <c r="CP15" s="138">
        <f>Иль!D58</f>
        <v>12.488</v>
      </c>
      <c r="CQ15" s="138">
        <f t="shared" si="42"/>
        <v>100</v>
      </c>
      <c r="CR15" s="140">
        <f>Иль!C62</f>
        <v>30</v>
      </c>
      <c r="CS15" s="140">
        <f>Иль!D62</f>
        <v>0</v>
      </c>
      <c r="CT15" s="138">
        <f t="shared" si="43"/>
        <v>0</v>
      </c>
      <c r="CU15" s="140">
        <f>Иль!C66</f>
        <v>630.7</v>
      </c>
      <c r="CV15" s="140">
        <f>Иль!D66</f>
        <v>403.21963</v>
      </c>
      <c r="CW15" s="138">
        <f t="shared" si="44"/>
        <v>63.93208022831773</v>
      </c>
      <c r="CX15" s="140">
        <f>Иль!C77</f>
        <v>2040.112</v>
      </c>
      <c r="CY15" s="140">
        <f>Иль!D77</f>
        <v>827.27354</v>
      </c>
      <c r="CZ15" s="138">
        <f t="shared" si="10"/>
        <v>40.55039821343142</v>
      </c>
      <c r="DA15" s="138">
        <f>Иль!C85</f>
        <v>0</v>
      </c>
      <c r="DB15" s="138">
        <f>Иль!D85</f>
        <v>0</v>
      </c>
      <c r="DC15" s="138" t="e">
        <f t="shared" si="11"/>
        <v>#DIV/0!</v>
      </c>
      <c r="DD15" s="139">
        <f>Иль!C89</f>
        <v>12</v>
      </c>
      <c r="DE15" s="139">
        <f>Иль!D89</f>
        <v>8.773</v>
      </c>
      <c r="DF15" s="138">
        <f t="shared" si="45"/>
        <v>73.10833333333333</v>
      </c>
      <c r="DG15" s="138">
        <f>Иль!C99</f>
        <v>0</v>
      </c>
      <c r="DH15" s="138">
        <f>Иль!D99</f>
        <v>0</v>
      </c>
      <c r="DI15" s="138"/>
      <c r="DJ15" s="143">
        <f t="shared" si="12"/>
        <v>4.547473508864641E-13</v>
      </c>
      <c r="DK15" s="143">
        <f t="shared" si="13"/>
        <v>39.22521000000006</v>
      </c>
      <c r="DL15" s="138"/>
    </row>
    <row r="16" spans="1:116" s="127" customFormat="1" ht="15" customHeight="1">
      <c r="A16" s="134">
        <v>4</v>
      </c>
      <c r="B16" s="135" t="s">
        <v>217</v>
      </c>
      <c r="C16" s="136">
        <f t="shared" si="14"/>
        <v>5528.103</v>
      </c>
      <c r="D16" s="152">
        <f t="shared" si="0"/>
        <v>2981.8249699999997</v>
      </c>
      <c r="E16" s="138">
        <f t="shared" si="1"/>
        <v>53.93938879214081</v>
      </c>
      <c r="F16" s="139">
        <f t="shared" si="15"/>
        <v>1590.1999999999998</v>
      </c>
      <c r="G16" s="139">
        <f t="shared" si="2"/>
        <v>554.28597</v>
      </c>
      <c r="H16" s="138">
        <f t="shared" si="16"/>
        <v>34.856368381335685</v>
      </c>
      <c r="I16" s="140">
        <f>Кад!C7</f>
        <v>849.3</v>
      </c>
      <c r="J16" s="185">
        <f>Кад!D7</f>
        <v>259.94512</v>
      </c>
      <c r="K16" s="138">
        <f t="shared" si="17"/>
        <v>30.606984575532792</v>
      </c>
      <c r="L16" s="140">
        <f>Кад!C9</f>
        <v>30</v>
      </c>
      <c r="M16" s="140">
        <f>Кад!D9</f>
        <v>6.54095</v>
      </c>
      <c r="N16" s="138">
        <f t="shared" si="18"/>
        <v>21.803166666666666</v>
      </c>
      <c r="O16" s="140">
        <f>Кад!C12</f>
        <v>42.9</v>
      </c>
      <c r="P16" s="140">
        <f>Кад!D12</f>
        <v>10.91284</v>
      </c>
      <c r="Q16" s="138">
        <f t="shared" si="19"/>
        <v>25.437855477855475</v>
      </c>
      <c r="R16" s="140">
        <f>Кад!C11</f>
        <v>314.9</v>
      </c>
      <c r="S16" s="140">
        <f>Кад!D11</f>
        <v>110.84029</v>
      </c>
      <c r="T16" s="138">
        <f t="shared" si="20"/>
        <v>35.198567799301365</v>
      </c>
      <c r="U16" s="138">
        <f>Кад!C17</f>
        <v>11.1</v>
      </c>
      <c r="V16" s="138">
        <f>Кад!D17</f>
        <v>4.3</v>
      </c>
      <c r="W16" s="138">
        <f t="shared" si="21"/>
        <v>38.73873873873874</v>
      </c>
      <c r="X16" s="140">
        <f>Кад!C21</f>
        <v>270</v>
      </c>
      <c r="Y16" s="140">
        <f>Кад!D21</f>
        <v>151.32028</v>
      </c>
      <c r="Z16" s="138">
        <f t="shared" si="22"/>
        <v>56.044548148148145</v>
      </c>
      <c r="AA16" s="140"/>
      <c r="AB16" s="140"/>
      <c r="AC16" s="138" t="e">
        <f t="shared" si="23"/>
        <v>#DIV/0!</v>
      </c>
      <c r="AD16" s="140">
        <f>Кад!C22</f>
        <v>0</v>
      </c>
      <c r="AE16" s="140">
        <f>Кад!D22</f>
        <v>2.0691</v>
      </c>
      <c r="AF16" s="138" t="e">
        <f t="shared" si="24"/>
        <v>#DIV/0!</v>
      </c>
      <c r="AG16" s="140"/>
      <c r="AH16" s="140">
        <f>Кад!D19</f>
        <v>0</v>
      </c>
      <c r="AI16" s="138" t="e">
        <f t="shared" si="25"/>
        <v>#DIV/0!</v>
      </c>
      <c r="AJ16" s="138">
        <f>Кад!C25</f>
        <v>70</v>
      </c>
      <c r="AK16" s="138">
        <f>Кад!D25</f>
        <v>2.15739</v>
      </c>
      <c r="AL16" s="138">
        <f t="shared" si="26"/>
        <v>3.081985714285714</v>
      </c>
      <c r="AM16" s="146">
        <f>Кад!C34</f>
        <v>2</v>
      </c>
      <c r="AN16" s="146">
        <f>Кад!D34</f>
        <v>0</v>
      </c>
      <c r="AO16" s="138">
        <f t="shared" si="27"/>
        <v>0</v>
      </c>
      <c r="AP16" s="138"/>
      <c r="AQ16" s="138">
        <f>Кад!D36</f>
        <v>6.2</v>
      </c>
      <c r="AR16" s="138" t="e">
        <f t="shared" si="28"/>
        <v>#DIV/0!</v>
      </c>
      <c r="AS16" s="138"/>
      <c r="AT16" s="138"/>
      <c r="AU16" s="141" t="e">
        <f t="shared" si="29"/>
        <v>#DIV/0!</v>
      </c>
      <c r="AV16" s="141"/>
      <c r="AW16" s="141"/>
      <c r="AX16" s="141" t="e">
        <f t="shared" si="30"/>
        <v>#DIV/0!</v>
      </c>
      <c r="AY16" s="140">
        <f t="shared" si="3"/>
        <v>3937.9030000000002</v>
      </c>
      <c r="AZ16" s="140">
        <f t="shared" si="4"/>
        <v>2427.5389999999998</v>
      </c>
      <c r="BA16" s="138">
        <f>AZ16/AY16*100</f>
        <v>61.64547476156726</v>
      </c>
      <c r="BB16" s="142">
        <f>Кад!C40</f>
        <v>2124.3</v>
      </c>
      <c r="BC16" s="142">
        <f>Кад!D40</f>
        <v>829.4</v>
      </c>
      <c r="BD16" s="138">
        <f t="shared" si="31"/>
        <v>39.043449606929336</v>
      </c>
      <c r="BE16" s="138"/>
      <c r="BF16" s="138"/>
      <c r="BG16" s="138" t="e">
        <f t="shared" si="32"/>
        <v>#DIV/0!</v>
      </c>
      <c r="BH16" s="138">
        <f>Кад!C42</f>
        <v>284.2</v>
      </c>
      <c r="BI16" s="138">
        <f>Кад!D42</f>
        <v>68.879</v>
      </c>
      <c r="BJ16" s="138">
        <f t="shared" si="5"/>
        <v>24.23610133708656</v>
      </c>
      <c r="BK16" s="138">
        <f>Кад!C43</f>
        <v>1529.403</v>
      </c>
      <c r="BL16" s="138">
        <f>Кад!D43</f>
        <v>1529.26</v>
      </c>
      <c r="BM16" s="138">
        <f t="shared" si="6"/>
        <v>99.990649946417</v>
      </c>
      <c r="BN16" s="138"/>
      <c r="BO16" s="138"/>
      <c r="BP16" s="138" t="e">
        <f t="shared" si="7"/>
        <v>#DIV/0!</v>
      </c>
      <c r="BQ16" s="140"/>
      <c r="BR16" s="140"/>
      <c r="BS16" s="138" t="e">
        <f t="shared" si="33"/>
        <v>#DIV/0!</v>
      </c>
      <c r="BT16" s="140">
        <f t="shared" si="8"/>
        <v>5528.103</v>
      </c>
      <c r="BU16" s="140">
        <f t="shared" si="9"/>
        <v>1548.92951</v>
      </c>
      <c r="BV16" s="138">
        <f t="shared" si="34"/>
        <v>28.019186871156343</v>
      </c>
      <c r="BW16" s="140">
        <f t="shared" si="35"/>
        <v>742.2429999999999</v>
      </c>
      <c r="BX16" s="140">
        <f t="shared" si="35"/>
        <v>280.89713</v>
      </c>
      <c r="BY16" s="138">
        <f t="shared" si="36"/>
        <v>37.844362291055624</v>
      </c>
      <c r="BZ16" s="138">
        <f>Кад!C53</f>
        <v>705.943</v>
      </c>
      <c r="CA16" s="138">
        <f>Кад!D53</f>
        <v>254.59713</v>
      </c>
      <c r="CB16" s="138">
        <f t="shared" si="37"/>
        <v>36.06482818017886</v>
      </c>
      <c r="CC16" s="138">
        <f>Кад!C54</f>
        <v>26.3</v>
      </c>
      <c r="CD16" s="138">
        <f>Кад!D54</f>
        <v>26.3</v>
      </c>
      <c r="CE16" s="138">
        <f t="shared" si="38"/>
        <v>100</v>
      </c>
      <c r="CF16" s="138">
        <f>Кад!C55</f>
        <v>10</v>
      </c>
      <c r="CG16" s="138"/>
      <c r="CH16" s="138">
        <f t="shared" si="39"/>
        <v>0</v>
      </c>
      <c r="CI16" s="138"/>
      <c r="CJ16" s="138"/>
      <c r="CK16" s="138" t="e">
        <f t="shared" si="40"/>
        <v>#DIV/0!</v>
      </c>
      <c r="CL16" s="138">
        <f>Кад!C56</f>
        <v>111.86</v>
      </c>
      <c r="CM16" s="138">
        <f>Кад!D56</f>
        <v>29.735</v>
      </c>
      <c r="CN16" s="138">
        <f t="shared" si="41"/>
        <v>26.582335061684248</v>
      </c>
      <c r="CO16" s="138">
        <f>Кад!C58</f>
        <v>24.9</v>
      </c>
      <c r="CP16" s="138">
        <f>Кад!D58</f>
        <v>0</v>
      </c>
      <c r="CQ16" s="138">
        <f t="shared" si="42"/>
        <v>0</v>
      </c>
      <c r="CR16" s="140">
        <f>Кад!C62</f>
        <v>50</v>
      </c>
      <c r="CS16" s="140">
        <f>Кад!D62</f>
        <v>24.096</v>
      </c>
      <c r="CT16" s="138">
        <f t="shared" si="43"/>
        <v>48.192</v>
      </c>
      <c r="CU16" s="140">
        <f>Кад!C66</f>
        <v>2305.7</v>
      </c>
      <c r="CV16" s="140">
        <f>Кад!D66</f>
        <v>372.23768</v>
      </c>
      <c r="CW16" s="138">
        <f t="shared" si="44"/>
        <v>16.14423732489049</v>
      </c>
      <c r="CX16" s="148">
        <f>Кад!C77</f>
        <v>2053.1</v>
      </c>
      <c r="CY16" s="148">
        <f>Кад!D77</f>
        <v>782.7887</v>
      </c>
      <c r="CZ16" s="138">
        <f t="shared" si="10"/>
        <v>38.12715893039794</v>
      </c>
      <c r="DA16" s="138">
        <f>Кад!C85</f>
        <v>0</v>
      </c>
      <c r="DB16" s="138">
        <f>Кад!D85</f>
        <v>0</v>
      </c>
      <c r="DC16" s="138" t="e">
        <f t="shared" si="11"/>
        <v>#DIV/0!</v>
      </c>
      <c r="DD16" s="139">
        <f>Кад!C89</f>
        <v>15.6</v>
      </c>
      <c r="DE16" s="139">
        <f>Кад!D89</f>
        <v>3</v>
      </c>
      <c r="DF16" s="138">
        <f t="shared" si="45"/>
        <v>19.230769230769234</v>
      </c>
      <c r="DG16" s="138">
        <f>Кад!C99</f>
        <v>224.7</v>
      </c>
      <c r="DH16" s="138">
        <f>Кад!D99</f>
        <v>56.175</v>
      </c>
      <c r="DI16" s="138">
        <f>DH16/DG16*100</f>
        <v>25</v>
      </c>
      <c r="DJ16" s="143">
        <f t="shared" si="12"/>
        <v>0</v>
      </c>
      <c r="DK16" s="143">
        <f t="shared" si="13"/>
        <v>-1432.8954599999997</v>
      </c>
      <c r="DL16" s="138"/>
    </row>
    <row r="17" spans="1:116" s="127" customFormat="1" ht="15" customHeight="1">
      <c r="A17" s="134">
        <v>5</v>
      </c>
      <c r="B17" s="135" t="s">
        <v>218</v>
      </c>
      <c r="C17" s="136">
        <f t="shared" si="14"/>
        <v>10986.306</v>
      </c>
      <c r="D17" s="152">
        <f t="shared" si="0"/>
        <v>1726.34476</v>
      </c>
      <c r="E17" s="138">
        <f t="shared" si="1"/>
        <v>15.713605282794779</v>
      </c>
      <c r="F17" s="139">
        <f t="shared" si="15"/>
        <v>5444.6</v>
      </c>
      <c r="G17" s="139">
        <f t="shared" si="2"/>
        <v>1726.34476</v>
      </c>
      <c r="H17" s="138">
        <f t="shared" si="16"/>
        <v>31.70746721522242</v>
      </c>
      <c r="I17" s="140">
        <f>Мор!C7</f>
        <v>4415.1</v>
      </c>
      <c r="J17" s="185">
        <f>Мор!D7</f>
        <v>1433.86673</v>
      </c>
      <c r="K17" s="138">
        <f t="shared" si="17"/>
        <v>32.47642703449525</v>
      </c>
      <c r="L17" s="140">
        <f>Мор!C9</f>
        <v>10</v>
      </c>
      <c r="M17" s="140">
        <f>Мор!D9</f>
        <v>2.7078</v>
      </c>
      <c r="N17" s="138">
        <f t="shared" si="18"/>
        <v>27.078000000000003</v>
      </c>
      <c r="O17" s="140">
        <f>Мор!C12</f>
        <v>34.3</v>
      </c>
      <c r="P17" s="140">
        <f>Мор!D12</f>
        <v>17.07404</v>
      </c>
      <c r="Q17" s="138">
        <f t="shared" si="19"/>
        <v>49.778542274052484</v>
      </c>
      <c r="R17" s="140">
        <f>Мор!C11</f>
        <v>714.2</v>
      </c>
      <c r="S17" s="140">
        <f>Мор!D11</f>
        <v>223.99708</v>
      </c>
      <c r="T17" s="138">
        <f t="shared" si="20"/>
        <v>31.36335480257631</v>
      </c>
      <c r="U17" s="138">
        <f>Мор!C17</f>
        <v>0</v>
      </c>
      <c r="V17" s="138">
        <f>Мор!D17</f>
        <v>0</v>
      </c>
      <c r="W17" s="138" t="e">
        <f t="shared" si="21"/>
        <v>#DIV/0!</v>
      </c>
      <c r="X17" s="140">
        <f>Мор!C21</f>
        <v>219</v>
      </c>
      <c r="Y17" s="140">
        <f>Мор!D21</f>
        <v>45.39986</v>
      </c>
      <c r="Z17" s="138">
        <f t="shared" si="22"/>
        <v>20.730529680365294</v>
      </c>
      <c r="AA17" s="140"/>
      <c r="AB17" s="140"/>
      <c r="AC17" s="138" t="e">
        <f t="shared" si="23"/>
        <v>#DIV/0!</v>
      </c>
      <c r="AD17" s="140">
        <f>Мор!C22</f>
        <v>0</v>
      </c>
      <c r="AE17" s="140">
        <f>Мор!D22</f>
        <v>0</v>
      </c>
      <c r="AF17" s="138" t="e">
        <f t="shared" si="24"/>
        <v>#DIV/0!</v>
      </c>
      <c r="AG17" s="140"/>
      <c r="AH17" s="140">
        <f>Мор!D19</f>
        <v>0</v>
      </c>
      <c r="AI17" s="138" t="e">
        <f t="shared" si="25"/>
        <v>#DIV/0!</v>
      </c>
      <c r="AJ17" s="138">
        <f>Мор!C25</f>
        <v>50</v>
      </c>
      <c r="AK17" s="138">
        <f>Мор!D25</f>
        <v>3.29925</v>
      </c>
      <c r="AL17" s="138">
        <f t="shared" si="26"/>
        <v>6.5985000000000005</v>
      </c>
      <c r="AM17" s="138">
        <f>Мор!C34</f>
        <v>2</v>
      </c>
      <c r="AN17" s="138">
        <f>Мор!D34</f>
        <v>0</v>
      </c>
      <c r="AO17" s="138">
        <f t="shared" si="27"/>
        <v>0</v>
      </c>
      <c r="AP17" s="138"/>
      <c r="AQ17" s="138">
        <f>Мор!D36</f>
        <v>0</v>
      </c>
      <c r="AR17" s="138" t="e">
        <f t="shared" si="28"/>
        <v>#DIV/0!</v>
      </c>
      <c r="AS17" s="138"/>
      <c r="AT17" s="138"/>
      <c r="AU17" s="141" t="e">
        <f t="shared" si="29"/>
        <v>#DIV/0!</v>
      </c>
      <c r="AV17" s="141"/>
      <c r="AW17" s="141"/>
      <c r="AX17" s="141" t="e">
        <f t="shared" si="30"/>
        <v>#DIV/0!</v>
      </c>
      <c r="AY17" s="140">
        <f t="shared" si="3"/>
        <v>5541.706</v>
      </c>
      <c r="AZ17" s="140">
        <f t="shared" si="4"/>
        <v>0</v>
      </c>
      <c r="BA17" s="138">
        <f aca="true" t="shared" si="46" ref="BA17:BA30">AZ17/AY17*100</f>
        <v>0</v>
      </c>
      <c r="BB17" s="142">
        <f>Мор!C40</f>
        <v>0</v>
      </c>
      <c r="BC17" s="142">
        <f>Мор!D40</f>
        <v>0</v>
      </c>
      <c r="BD17" s="138" t="e">
        <f t="shared" si="31"/>
        <v>#DIV/0!</v>
      </c>
      <c r="BE17" s="138"/>
      <c r="BF17" s="138"/>
      <c r="BG17" s="138" t="e">
        <f t="shared" si="32"/>
        <v>#DIV/0!</v>
      </c>
      <c r="BH17" s="138">
        <f>Мор!C42</f>
        <v>5541.506</v>
      </c>
      <c r="BI17" s="138">
        <f>Мор!D42</f>
        <v>0</v>
      </c>
      <c r="BJ17" s="138">
        <f t="shared" si="5"/>
        <v>0</v>
      </c>
      <c r="BK17" s="138">
        <f>Мор!C43</f>
        <v>0.2</v>
      </c>
      <c r="BL17" s="138">
        <f>Мор!D43</f>
        <v>0</v>
      </c>
      <c r="BM17" s="138">
        <f t="shared" si="6"/>
        <v>0</v>
      </c>
      <c r="BN17" s="138"/>
      <c r="BO17" s="138"/>
      <c r="BP17" s="138" t="e">
        <f t="shared" si="7"/>
        <v>#DIV/0!</v>
      </c>
      <c r="BQ17" s="140"/>
      <c r="BR17" s="140"/>
      <c r="BS17" s="138" t="e">
        <f t="shared" si="33"/>
        <v>#DIV/0!</v>
      </c>
      <c r="BT17" s="140">
        <f t="shared" si="8"/>
        <v>10986.306</v>
      </c>
      <c r="BU17" s="140">
        <f t="shared" si="9"/>
        <v>1426.9658100000001</v>
      </c>
      <c r="BV17" s="138">
        <f t="shared" si="34"/>
        <v>12.988586063413853</v>
      </c>
      <c r="BW17" s="140">
        <f t="shared" si="35"/>
        <v>935.7</v>
      </c>
      <c r="BX17" s="140">
        <f t="shared" si="35"/>
        <v>320.02861</v>
      </c>
      <c r="BY17" s="138">
        <f t="shared" si="36"/>
        <v>34.20205300844288</v>
      </c>
      <c r="BZ17" s="138">
        <f>Мор!C53</f>
        <v>925.7</v>
      </c>
      <c r="CA17" s="138">
        <f>Мор!D53</f>
        <v>320.02861</v>
      </c>
      <c r="CB17" s="138">
        <f t="shared" si="37"/>
        <v>34.571525332181054</v>
      </c>
      <c r="CC17" s="138"/>
      <c r="CD17" s="138"/>
      <c r="CE17" s="138" t="e">
        <f t="shared" si="38"/>
        <v>#DIV/0!</v>
      </c>
      <c r="CF17" s="138">
        <f>Мор!C55</f>
        <v>10</v>
      </c>
      <c r="CG17" s="138"/>
      <c r="CH17" s="138">
        <f t="shared" si="39"/>
        <v>0</v>
      </c>
      <c r="CI17" s="138"/>
      <c r="CJ17" s="138"/>
      <c r="CK17" s="138" t="e">
        <f t="shared" si="40"/>
        <v>#DIV/0!</v>
      </c>
      <c r="CL17" s="138">
        <f>Мор!C56</f>
        <v>0</v>
      </c>
      <c r="CM17" s="138">
        <f>'[1]моргауши'!D57</f>
        <v>0</v>
      </c>
      <c r="CN17" s="138" t="e">
        <f t="shared" si="41"/>
        <v>#DIV/0!</v>
      </c>
      <c r="CO17" s="138">
        <f>Мор!C58</f>
        <v>0</v>
      </c>
      <c r="CP17" s="138">
        <f>Мор!D58</f>
        <v>0</v>
      </c>
      <c r="CQ17" s="138" t="e">
        <f t="shared" si="42"/>
        <v>#DIV/0!</v>
      </c>
      <c r="CR17" s="140">
        <f>Мор!C62</f>
        <v>8</v>
      </c>
      <c r="CS17" s="140">
        <f>Мор!D62</f>
        <v>0</v>
      </c>
      <c r="CT17" s="138">
        <f t="shared" si="43"/>
        <v>0</v>
      </c>
      <c r="CU17" s="140">
        <f>Мор!C66</f>
        <v>2013.2</v>
      </c>
      <c r="CV17" s="140">
        <f>Мор!D66</f>
        <v>467.30287</v>
      </c>
      <c r="CW17" s="138">
        <f t="shared" si="44"/>
        <v>23.211944665209614</v>
      </c>
      <c r="CX17" s="140">
        <f>Мор!C77</f>
        <v>193</v>
      </c>
      <c r="CY17" s="140">
        <f>Мор!D77</f>
        <v>65.28433</v>
      </c>
      <c r="CZ17" s="138">
        <f t="shared" si="10"/>
        <v>33.82607772020725</v>
      </c>
      <c r="DA17" s="138">
        <f>Мор!C85</f>
        <v>5541.506</v>
      </c>
      <c r="DB17" s="138">
        <f>Мор!D85</f>
        <v>0</v>
      </c>
      <c r="DC17" s="138">
        <f t="shared" si="11"/>
        <v>0</v>
      </c>
      <c r="DD17" s="139">
        <f>Мор!C89</f>
        <v>21.5</v>
      </c>
      <c r="DE17" s="139">
        <f>Мор!D89</f>
        <v>6</v>
      </c>
      <c r="DF17" s="138">
        <f t="shared" si="45"/>
        <v>27.906976744186046</v>
      </c>
      <c r="DG17" s="138">
        <f>Мор!C99</f>
        <v>2273.4</v>
      </c>
      <c r="DH17" s="138">
        <f>Мор!D99</f>
        <v>568.35</v>
      </c>
      <c r="DI17" s="138">
        <f>DH17/DG17*100</f>
        <v>25</v>
      </c>
      <c r="DJ17" s="143">
        <f t="shared" si="12"/>
        <v>0</v>
      </c>
      <c r="DK17" s="143">
        <f t="shared" si="13"/>
        <v>-299.3789499999998</v>
      </c>
      <c r="DL17" s="138"/>
    </row>
    <row r="18" spans="1:116" s="127" customFormat="1" ht="15" customHeight="1">
      <c r="A18" s="134">
        <v>6</v>
      </c>
      <c r="B18" s="135" t="s">
        <v>219</v>
      </c>
      <c r="C18" s="136">
        <f t="shared" si="14"/>
        <v>5386.736</v>
      </c>
      <c r="D18" s="152">
        <f t="shared" si="0"/>
        <v>2093.71954</v>
      </c>
      <c r="E18" s="138">
        <f t="shared" si="1"/>
        <v>38.86805553492876</v>
      </c>
      <c r="F18" s="139">
        <f t="shared" si="15"/>
        <v>1572.6999999999998</v>
      </c>
      <c r="G18" s="139">
        <f t="shared" si="2"/>
        <v>1017.0385400000001</v>
      </c>
      <c r="H18" s="138">
        <f t="shared" si="16"/>
        <v>64.6683118204362</v>
      </c>
      <c r="I18" s="140">
        <f>Мос!C7</f>
        <v>652.9</v>
      </c>
      <c r="J18" s="185">
        <f>Мос!D7</f>
        <v>565.40041</v>
      </c>
      <c r="K18" s="138">
        <f t="shared" si="17"/>
        <v>86.59831674069535</v>
      </c>
      <c r="L18" s="140">
        <f>Мос!C9</f>
        <v>10</v>
      </c>
      <c r="M18" s="140">
        <f>Мос!D9</f>
        <v>0</v>
      </c>
      <c r="N18" s="138">
        <f t="shared" si="18"/>
        <v>0</v>
      </c>
      <c r="O18" s="140">
        <f>Мос!C12</f>
        <v>14</v>
      </c>
      <c r="P18" s="140">
        <f>Мос!D12</f>
        <v>12.46435</v>
      </c>
      <c r="Q18" s="138">
        <f t="shared" si="19"/>
        <v>89.03107142857142</v>
      </c>
      <c r="R18" s="148">
        <f>Мос!C11</f>
        <v>371.7</v>
      </c>
      <c r="S18" s="243">
        <f>Мос!D11</f>
        <v>89.40281</v>
      </c>
      <c r="T18" s="138">
        <f t="shared" si="20"/>
        <v>24.05241054613936</v>
      </c>
      <c r="U18" s="138">
        <f>Мос!C17</f>
        <v>12.1</v>
      </c>
      <c r="V18" s="138">
        <f>Мос!D17</f>
        <v>4.2</v>
      </c>
      <c r="W18" s="138">
        <f t="shared" si="21"/>
        <v>34.710743801652896</v>
      </c>
      <c r="X18" s="140">
        <f>Мос!C21</f>
        <v>450</v>
      </c>
      <c r="Y18" s="140">
        <f>Мос!D21</f>
        <v>340.3618</v>
      </c>
      <c r="Z18" s="138">
        <f t="shared" si="22"/>
        <v>75.63595555555555</v>
      </c>
      <c r="AA18" s="140"/>
      <c r="AB18" s="140"/>
      <c r="AC18" s="138" t="e">
        <f t="shared" si="23"/>
        <v>#DIV/0!</v>
      </c>
      <c r="AD18" s="140">
        <f>Мос!C22</f>
        <v>0</v>
      </c>
      <c r="AE18" s="140">
        <f>Мос!D22</f>
        <v>3.8875</v>
      </c>
      <c r="AF18" s="138" t="e">
        <f t="shared" si="24"/>
        <v>#DIV/0!</v>
      </c>
      <c r="AG18" s="140"/>
      <c r="AH18" s="140">
        <f>Мос!D19</f>
        <v>0</v>
      </c>
      <c r="AI18" s="138" t="e">
        <f t="shared" si="25"/>
        <v>#DIV/0!</v>
      </c>
      <c r="AJ18" s="138">
        <f>Мос!C25</f>
        <v>60</v>
      </c>
      <c r="AK18" s="138">
        <f>Мос!D25</f>
        <v>1.32167</v>
      </c>
      <c r="AL18" s="138">
        <f t="shared" si="26"/>
        <v>2.2027833333333335</v>
      </c>
      <c r="AM18" s="146">
        <f>Мос!C34</f>
        <v>2</v>
      </c>
      <c r="AN18" s="146">
        <f>Мос!D34</f>
        <v>0</v>
      </c>
      <c r="AO18" s="138">
        <f t="shared" si="27"/>
        <v>0</v>
      </c>
      <c r="AP18" s="138"/>
      <c r="AQ18" s="138">
        <f>Мос!D36</f>
        <v>0</v>
      </c>
      <c r="AR18" s="138" t="e">
        <f t="shared" si="28"/>
        <v>#DIV/0!</v>
      </c>
      <c r="AS18" s="138"/>
      <c r="AT18" s="138"/>
      <c r="AU18" s="141" t="e">
        <f t="shared" si="29"/>
        <v>#DIV/0!</v>
      </c>
      <c r="AV18" s="141"/>
      <c r="AW18" s="141"/>
      <c r="AX18" s="141" t="e">
        <f t="shared" si="30"/>
        <v>#DIV/0!</v>
      </c>
      <c r="AY18" s="140">
        <f t="shared" si="3"/>
        <v>3814.036</v>
      </c>
      <c r="AZ18" s="140">
        <f t="shared" si="4"/>
        <v>1076.681</v>
      </c>
      <c r="BA18" s="138">
        <f t="shared" si="46"/>
        <v>28.229439889922382</v>
      </c>
      <c r="BB18" s="142">
        <f>Мос!C40</f>
        <v>2079.5</v>
      </c>
      <c r="BC18" s="142">
        <f>Мос!D40</f>
        <v>814.5</v>
      </c>
      <c r="BD18" s="138">
        <f t="shared" si="31"/>
        <v>39.16806924741525</v>
      </c>
      <c r="BE18" s="138"/>
      <c r="BF18" s="138"/>
      <c r="BG18" s="138" t="e">
        <f t="shared" si="32"/>
        <v>#DIV/0!</v>
      </c>
      <c r="BH18" s="138">
        <f>Мос!C42</f>
        <v>1622.55</v>
      </c>
      <c r="BI18" s="138">
        <f>Мос!D42</f>
        <v>150.321</v>
      </c>
      <c r="BJ18" s="138">
        <f t="shared" si="5"/>
        <v>9.264491078857354</v>
      </c>
      <c r="BK18" s="138">
        <f>Мос!C43</f>
        <v>111.986</v>
      </c>
      <c r="BL18" s="138">
        <f>Мос!D43</f>
        <v>111.86</v>
      </c>
      <c r="BM18" s="138">
        <f t="shared" si="6"/>
        <v>99.88748593574196</v>
      </c>
      <c r="BN18" s="138"/>
      <c r="BO18" s="138"/>
      <c r="BP18" s="138" t="e">
        <f t="shared" si="7"/>
        <v>#DIV/0!</v>
      </c>
      <c r="BQ18" s="140"/>
      <c r="BR18" s="140"/>
      <c r="BS18" s="138" t="e">
        <f t="shared" si="33"/>
        <v>#DIV/0!</v>
      </c>
      <c r="BT18" s="140">
        <f t="shared" si="8"/>
        <v>6021.735999999999</v>
      </c>
      <c r="BU18" s="140">
        <f t="shared" si="9"/>
        <v>1022.82889</v>
      </c>
      <c r="BV18" s="138">
        <f t="shared" si="34"/>
        <v>16.985614945590445</v>
      </c>
      <c r="BW18" s="140">
        <f t="shared" si="35"/>
        <v>773.126</v>
      </c>
      <c r="BX18" s="140">
        <f t="shared" si="35"/>
        <v>239.99511</v>
      </c>
      <c r="BY18" s="138">
        <f t="shared" si="36"/>
        <v>31.04217294464292</v>
      </c>
      <c r="BZ18" s="138">
        <f>Мос!C53</f>
        <v>753.126</v>
      </c>
      <c r="CA18" s="138">
        <f>Мос!D53</f>
        <v>239.99511</v>
      </c>
      <c r="CB18" s="138">
        <f t="shared" si="37"/>
        <v>31.866528310003904</v>
      </c>
      <c r="CC18" s="138"/>
      <c r="CD18" s="138"/>
      <c r="CE18" s="138" t="e">
        <f t="shared" si="38"/>
        <v>#DIV/0!</v>
      </c>
      <c r="CF18" s="138">
        <f>Мос!C55</f>
        <v>20</v>
      </c>
      <c r="CG18" s="138"/>
      <c r="CH18" s="138">
        <f t="shared" si="39"/>
        <v>0</v>
      </c>
      <c r="CI18" s="138"/>
      <c r="CJ18" s="138"/>
      <c r="CK18" s="138" t="e">
        <f t="shared" si="40"/>
        <v>#DIV/0!</v>
      </c>
      <c r="CL18" s="138">
        <f>Мос!C56</f>
        <v>111.86</v>
      </c>
      <c r="CM18" s="138">
        <f>Мос!D56</f>
        <v>29.083</v>
      </c>
      <c r="CN18" s="138">
        <f t="shared" si="41"/>
        <v>25.999463615233324</v>
      </c>
      <c r="CO18" s="138">
        <f>Мос!C58</f>
        <v>21.9</v>
      </c>
      <c r="CP18" s="138">
        <f>Мос!D58</f>
        <v>0</v>
      </c>
      <c r="CQ18" s="138">
        <f t="shared" si="42"/>
        <v>0</v>
      </c>
      <c r="CR18" s="140">
        <f>Мос!C62</f>
        <v>474.5</v>
      </c>
      <c r="CS18" s="140">
        <f>Мос!D62</f>
        <v>0</v>
      </c>
      <c r="CT18" s="138">
        <f t="shared" si="43"/>
        <v>0</v>
      </c>
      <c r="CU18" s="140">
        <f>Мос!C66</f>
        <v>1129.58</v>
      </c>
      <c r="CV18" s="140">
        <f>Мос!D66</f>
        <v>438.10191</v>
      </c>
      <c r="CW18" s="138">
        <f t="shared" si="44"/>
        <v>38.78449600736557</v>
      </c>
      <c r="CX18" s="148">
        <f>Мос!C77</f>
        <v>1917.12</v>
      </c>
      <c r="CY18" s="148">
        <f>Мос!D77</f>
        <v>232.40987</v>
      </c>
      <c r="CZ18" s="138">
        <f t="shared" si="10"/>
        <v>12.122865026706728</v>
      </c>
      <c r="DA18" s="138">
        <f>Мос!C85</f>
        <v>1262.65</v>
      </c>
      <c r="DB18" s="138">
        <f>Мос!D85</f>
        <v>0</v>
      </c>
      <c r="DC18" s="138">
        <f t="shared" si="11"/>
        <v>0</v>
      </c>
      <c r="DD18" s="139">
        <f>Мос!C89</f>
        <v>32</v>
      </c>
      <c r="DE18" s="139">
        <f>Мос!D89</f>
        <v>8.489</v>
      </c>
      <c r="DF18" s="138">
        <f t="shared" si="45"/>
        <v>26.528125000000003</v>
      </c>
      <c r="DG18" s="138">
        <f>Мос!C99</f>
        <v>299</v>
      </c>
      <c r="DH18" s="138">
        <f>Мос!D99</f>
        <v>74.75</v>
      </c>
      <c r="DI18" s="138"/>
      <c r="DJ18" s="143">
        <f t="shared" si="12"/>
        <v>634.9999999999991</v>
      </c>
      <c r="DK18" s="143">
        <f t="shared" si="13"/>
        <v>-1070.89065</v>
      </c>
      <c r="DL18" s="138">
        <f>DK18/DJ18*100</f>
        <v>-168.64419685039397</v>
      </c>
    </row>
    <row r="19" spans="1:132" s="127" customFormat="1" ht="14.25" customHeight="1">
      <c r="A19" s="134">
        <v>7</v>
      </c>
      <c r="B19" s="135" t="s">
        <v>220</v>
      </c>
      <c r="C19" s="136">
        <f t="shared" si="14"/>
        <v>3409.378</v>
      </c>
      <c r="D19" s="152">
        <f t="shared" si="0"/>
        <v>1200.45551</v>
      </c>
      <c r="E19" s="138">
        <f t="shared" si="1"/>
        <v>35.21039644181431</v>
      </c>
      <c r="F19" s="139">
        <f t="shared" si="15"/>
        <v>1154.4</v>
      </c>
      <c r="G19" s="139">
        <f t="shared" si="2"/>
        <v>278.77451</v>
      </c>
      <c r="H19" s="138">
        <f t="shared" si="16"/>
        <v>24.148866077616077</v>
      </c>
      <c r="I19" s="140">
        <f>Ори!C7</f>
        <v>509.7</v>
      </c>
      <c r="J19" s="185">
        <f>Ори!D7</f>
        <v>184.64384</v>
      </c>
      <c r="K19" s="138">
        <f t="shared" si="17"/>
        <v>36.225983912105164</v>
      </c>
      <c r="L19" s="140">
        <f>Ори!C9</f>
        <v>17</v>
      </c>
      <c r="M19" s="140">
        <f>Ори!D9</f>
        <v>2.8488</v>
      </c>
      <c r="N19" s="138">
        <f t="shared" si="18"/>
        <v>16.75764705882353</v>
      </c>
      <c r="O19" s="140">
        <f>Ори!C12</f>
        <v>27.9</v>
      </c>
      <c r="P19" s="140">
        <f>Ори!D12</f>
        <v>9.15756</v>
      </c>
      <c r="Q19" s="138">
        <f t="shared" si="19"/>
        <v>32.822795698924736</v>
      </c>
      <c r="R19" s="140">
        <f>Ори!C11</f>
        <v>390.8</v>
      </c>
      <c r="S19" s="140">
        <f>Ори!D11</f>
        <v>28.50269</v>
      </c>
      <c r="T19" s="138">
        <f t="shared" si="20"/>
        <v>7.293421187308086</v>
      </c>
      <c r="U19" s="138">
        <f>Ори!C17</f>
        <v>19</v>
      </c>
      <c r="V19" s="138">
        <f>Ори!D17</f>
        <v>4.565</v>
      </c>
      <c r="W19" s="138">
        <f t="shared" si="21"/>
        <v>24.02631578947369</v>
      </c>
      <c r="X19" s="140">
        <f>Ори!C21</f>
        <v>129</v>
      </c>
      <c r="Y19" s="140">
        <f>Ори!D21</f>
        <v>14.15821</v>
      </c>
      <c r="Z19" s="138">
        <f t="shared" si="22"/>
        <v>10.975356589147287</v>
      </c>
      <c r="AA19" s="140"/>
      <c r="AB19" s="140"/>
      <c r="AC19" s="138" t="e">
        <f t="shared" si="23"/>
        <v>#DIV/0!</v>
      </c>
      <c r="AD19" s="140">
        <f>Ори!C22</f>
        <v>0</v>
      </c>
      <c r="AE19" s="140">
        <f>Ори!D22</f>
        <v>3.8875</v>
      </c>
      <c r="AF19" s="138" t="e">
        <f t="shared" si="24"/>
        <v>#DIV/0!</v>
      </c>
      <c r="AG19" s="140"/>
      <c r="AH19" s="140">
        <f>Ори!D19</f>
        <v>0</v>
      </c>
      <c r="AI19" s="138" t="e">
        <f t="shared" si="25"/>
        <v>#DIV/0!</v>
      </c>
      <c r="AJ19" s="138">
        <f>Ори!C25</f>
        <v>60</v>
      </c>
      <c r="AK19" s="138">
        <f>Ори!D25</f>
        <v>31.01091</v>
      </c>
      <c r="AL19" s="138">
        <f t="shared" si="26"/>
        <v>51.68484999999999</v>
      </c>
      <c r="AM19" s="138">
        <f>Ори!C34</f>
        <v>1</v>
      </c>
      <c r="AN19" s="138">
        <f>Ори!D34</f>
        <v>0</v>
      </c>
      <c r="AO19" s="138">
        <f t="shared" si="27"/>
        <v>0</v>
      </c>
      <c r="AP19" s="138"/>
      <c r="AQ19" s="138"/>
      <c r="AR19" s="138" t="e">
        <f t="shared" si="28"/>
        <v>#DIV/0!</v>
      </c>
      <c r="AS19" s="138"/>
      <c r="AT19" s="138"/>
      <c r="AU19" s="141" t="e">
        <f t="shared" si="29"/>
        <v>#DIV/0!</v>
      </c>
      <c r="AV19" s="141"/>
      <c r="AW19" s="141"/>
      <c r="AX19" s="141" t="e">
        <f t="shared" si="30"/>
        <v>#DIV/0!</v>
      </c>
      <c r="AY19" s="140">
        <f t="shared" si="3"/>
        <v>2254.978</v>
      </c>
      <c r="AZ19" s="140">
        <f t="shared" si="4"/>
        <v>921.681</v>
      </c>
      <c r="BA19" s="138">
        <f t="shared" si="46"/>
        <v>40.873170381263144</v>
      </c>
      <c r="BB19" s="142">
        <f>Ори!C40</f>
        <v>1907.9</v>
      </c>
      <c r="BC19" s="142">
        <f>Ори!D40</f>
        <v>746.7</v>
      </c>
      <c r="BD19" s="138">
        <f t="shared" si="31"/>
        <v>39.13727134545836</v>
      </c>
      <c r="BE19" s="138"/>
      <c r="BF19" s="138"/>
      <c r="BG19" s="138" t="e">
        <f t="shared" si="32"/>
        <v>#DIV/0!</v>
      </c>
      <c r="BH19" s="138">
        <f>Ори!C42</f>
        <v>235.1</v>
      </c>
      <c r="BI19" s="138">
        <f>Ори!D42</f>
        <v>63.121</v>
      </c>
      <c r="BJ19" s="138">
        <f t="shared" si="5"/>
        <v>26.84857507443641</v>
      </c>
      <c r="BK19" s="138">
        <f>Ори!C43</f>
        <v>111.978</v>
      </c>
      <c r="BL19" s="138">
        <f>Ори!D43</f>
        <v>111.86</v>
      </c>
      <c r="BM19" s="138">
        <f t="shared" si="6"/>
        <v>99.89462215792389</v>
      </c>
      <c r="BN19" s="138"/>
      <c r="BO19" s="138"/>
      <c r="BP19" s="138" t="e">
        <f t="shared" si="7"/>
        <v>#DIV/0!</v>
      </c>
      <c r="BQ19" s="140"/>
      <c r="BR19" s="140"/>
      <c r="BS19" s="138" t="e">
        <f t="shared" si="33"/>
        <v>#DIV/0!</v>
      </c>
      <c r="BT19" s="140">
        <f t="shared" si="8"/>
        <v>3459.378</v>
      </c>
      <c r="BU19" s="140">
        <f t="shared" si="9"/>
        <v>1318.91975</v>
      </c>
      <c r="BV19" s="138">
        <f t="shared" si="34"/>
        <v>38.12592176975167</v>
      </c>
      <c r="BW19" s="140">
        <f t="shared" si="35"/>
        <v>770.818</v>
      </c>
      <c r="BX19" s="140">
        <f t="shared" si="35"/>
        <v>324.1671</v>
      </c>
      <c r="BY19" s="138">
        <f t="shared" si="36"/>
        <v>42.054946822725995</v>
      </c>
      <c r="BZ19" s="138">
        <f>Ори!C53</f>
        <v>673.918</v>
      </c>
      <c r="CA19" s="138">
        <f>Ори!D53</f>
        <v>242.2671</v>
      </c>
      <c r="CB19" s="138">
        <f t="shared" si="37"/>
        <v>35.94904721345921</v>
      </c>
      <c r="CC19" s="138">
        <f>Ори!C54</f>
        <v>81.9</v>
      </c>
      <c r="CD19" s="138">
        <f>Ори!D54</f>
        <v>81.9</v>
      </c>
      <c r="CE19" s="138">
        <f t="shared" si="38"/>
        <v>100</v>
      </c>
      <c r="CF19" s="138">
        <f>Ори!C55</f>
        <v>15</v>
      </c>
      <c r="CG19" s="138"/>
      <c r="CH19" s="138">
        <f t="shared" si="39"/>
        <v>0</v>
      </c>
      <c r="CI19" s="138"/>
      <c r="CJ19" s="138"/>
      <c r="CK19" s="138" t="e">
        <f t="shared" si="40"/>
        <v>#DIV/0!</v>
      </c>
      <c r="CL19" s="138">
        <f>Ори!C56</f>
        <v>111.86</v>
      </c>
      <c r="CM19" s="138">
        <f>Ори!D57</f>
        <v>19.58111</v>
      </c>
      <c r="CN19" s="138">
        <f t="shared" si="41"/>
        <v>17.505015197568387</v>
      </c>
      <c r="CO19" s="138">
        <f>Ори!C58</f>
        <v>18</v>
      </c>
      <c r="CP19" s="138">
        <f>Ори!D58</f>
        <v>0</v>
      </c>
      <c r="CQ19" s="138">
        <f t="shared" si="42"/>
        <v>0</v>
      </c>
      <c r="CR19" s="140">
        <f>Ори!C62</f>
        <v>0</v>
      </c>
      <c r="CS19" s="140">
        <f>Ори!D62</f>
        <v>0</v>
      </c>
      <c r="CT19" s="138" t="e">
        <f t="shared" si="43"/>
        <v>#DIV/0!</v>
      </c>
      <c r="CU19" s="140">
        <f>Ори!C66</f>
        <v>783.7</v>
      </c>
      <c r="CV19" s="140">
        <f>Ори!D66</f>
        <v>352.74</v>
      </c>
      <c r="CW19" s="138">
        <f t="shared" si="44"/>
        <v>45.00956998851601</v>
      </c>
      <c r="CX19" s="140">
        <f>Ори!C77</f>
        <v>1576.1</v>
      </c>
      <c r="CY19" s="140">
        <f>Ори!D77</f>
        <v>575.95654</v>
      </c>
      <c r="CZ19" s="138">
        <f t="shared" si="10"/>
        <v>36.54314700843855</v>
      </c>
      <c r="DA19" s="138">
        <f>Ори!C85</f>
        <v>0</v>
      </c>
      <c r="DB19" s="138">
        <f>Ори!D85</f>
        <v>0</v>
      </c>
      <c r="DC19" s="138" t="e">
        <f t="shared" si="11"/>
        <v>#DIV/0!</v>
      </c>
      <c r="DD19" s="139">
        <f>Ори!C89</f>
        <v>13</v>
      </c>
      <c r="DE19" s="139">
        <f>Ори!D89</f>
        <v>0</v>
      </c>
      <c r="DF19" s="138">
        <f t="shared" si="45"/>
        <v>0</v>
      </c>
      <c r="DG19" s="138">
        <f>Ори!C99</f>
        <v>185.9</v>
      </c>
      <c r="DH19" s="138">
        <f>Ори!D99</f>
        <v>46.475</v>
      </c>
      <c r="DI19" s="138">
        <f aca="true" t="shared" si="47" ref="DI19:DI30">DH19/DG19*100</f>
        <v>25</v>
      </c>
      <c r="DJ19" s="143">
        <f t="shared" si="12"/>
        <v>50</v>
      </c>
      <c r="DK19" s="143">
        <f t="shared" si="13"/>
        <v>118.46424000000002</v>
      </c>
      <c r="DL19" s="138">
        <f>DK19/DJ19*100</f>
        <v>236.92848000000004</v>
      </c>
      <c r="DT19" s="153"/>
      <c r="DU19" s="153"/>
      <c r="DV19" s="153"/>
      <c r="DW19" s="153"/>
      <c r="DX19" s="153"/>
      <c r="DY19" s="153"/>
      <c r="DZ19" s="153"/>
      <c r="EA19" s="153"/>
      <c r="EB19" s="153"/>
    </row>
    <row r="20" spans="1:132" s="127" customFormat="1" ht="15" customHeight="1">
      <c r="A20" s="134">
        <v>8</v>
      </c>
      <c r="B20" s="135" t="s">
        <v>221</v>
      </c>
      <c r="C20" s="136">
        <f t="shared" si="14"/>
        <v>4243.393</v>
      </c>
      <c r="D20" s="152">
        <f t="shared" si="0"/>
        <v>1412.7657699999997</v>
      </c>
      <c r="E20" s="138">
        <f t="shared" si="1"/>
        <v>33.293304909538186</v>
      </c>
      <c r="F20" s="139">
        <f t="shared" si="15"/>
        <v>1033.4</v>
      </c>
      <c r="G20" s="139">
        <f t="shared" si="2"/>
        <v>259.66976999999997</v>
      </c>
      <c r="H20" s="138">
        <f t="shared" si="16"/>
        <v>25.12771143797174</v>
      </c>
      <c r="I20" s="140">
        <f>Сятр!C7</f>
        <v>418.1</v>
      </c>
      <c r="J20" s="185">
        <f>Сятр!D7</f>
        <v>135.87317</v>
      </c>
      <c r="K20" s="138">
        <f t="shared" si="17"/>
        <v>32.49776847644104</v>
      </c>
      <c r="L20" s="140">
        <f>Сятр!C9</f>
        <v>15</v>
      </c>
      <c r="M20" s="140">
        <f>Сятр!D9</f>
        <v>11.39918</v>
      </c>
      <c r="N20" s="138">
        <f t="shared" si="18"/>
        <v>75.99453333333332</v>
      </c>
      <c r="O20" s="140">
        <f>Сятр!C12</f>
        <v>34.4</v>
      </c>
      <c r="P20" s="140">
        <f>Сятр!D12</f>
        <v>5.52752</v>
      </c>
      <c r="Q20" s="138">
        <f t="shared" si="19"/>
        <v>16.068372093023257</v>
      </c>
      <c r="R20" s="140">
        <f>Сятр!C11</f>
        <v>427.2</v>
      </c>
      <c r="S20" s="140">
        <f>Сятр!D11</f>
        <v>74.06905</v>
      </c>
      <c r="T20" s="138">
        <f t="shared" si="20"/>
        <v>17.338260767790263</v>
      </c>
      <c r="U20" s="138">
        <f>Сятр!C17</f>
        <v>5.7</v>
      </c>
      <c r="V20" s="138">
        <f>Сятр!D17</f>
        <v>7.35</v>
      </c>
      <c r="W20" s="138">
        <f t="shared" si="21"/>
        <v>128.9473684210526</v>
      </c>
      <c r="X20" s="140">
        <f>Сятр!C21</f>
        <v>45</v>
      </c>
      <c r="Y20" s="140">
        <f>Сятр!D21</f>
        <v>20.55935</v>
      </c>
      <c r="Z20" s="138">
        <f t="shared" si="22"/>
        <v>45.687444444444445</v>
      </c>
      <c r="AA20" s="140"/>
      <c r="AB20" s="140"/>
      <c r="AC20" s="138" t="e">
        <f t="shared" si="23"/>
        <v>#DIV/0!</v>
      </c>
      <c r="AD20" s="140">
        <f>Сятр!C22</f>
        <v>7</v>
      </c>
      <c r="AE20" s="140">
        <f>Сятр!D22</f>
        <v>4.8915</v>
      </c>
      <c r="AF20" s="138">
        <f t="shared" si="24"/>
        <v>69.87857142857142</v>
      </c>
      <c r="AG20" s="140"/>
      <c r="AH20" s="140">
        <f>Сятр!D19</f>
        <v>0</v>
      </c>
      <c r="AI20" s="138" t="e">
        <f t="shared" si="25"/>
        <v>#DIV/0!</v>
      </c>
      <c r="AJ20" s="138">
        <f>Сятр!C25</f>
        <v>80</v>
      </c>
      <c r="AK20" s="138">
        <f>Сятр!D25</f>
        <v>0</v>
      </c>
      <c r="AL20" s="138">
        <f t="shared" si="26"/>
        <v>0</v>
      </c>
      <c r="AM20" s="146">
        <f>Сятр!C34</f>
        <v>1</v>
      </c>
      <c r="AN20" s="146">
        <f>Сятр!D34</f>
        <v>0</v>
      </c>
      <c r="AO20" s="138">
        <f t="shared" si="27"/>
        <v>0</v>
      </c>
      <c r="AP20" s="138"/>
      <c r="AQ20" s="138"/>
      <c r="AR20" s="138" t="e">
        <f t="shared" si="28"/>
        <v>#DIV/0!</v>
      </c>
      <c r="AS20" s="138"/>
      <c r="AT20" s="138"/>
      <c r="AU20" s="141" t="e">
        <f t="shared" si="29"/>
        <v>#DIV/0!</v>
      </c>
      <c r="AV20" s="141"/>
      <c r="AW20" s="141"/>
      <c r="AX20" s="141" t="e">
        <f t="shared" si="30"/>
        <v>#DIV/0!</v>
      </c>
      <c r="AY20" s="140">
        <f t="shared" si="3"/>
        <v>3209.993</v>
      </c>
      <c r="AZ20" s="140">
        <f t="shared" si="4"/>
        <v>1153.0959999999998</v>
      </c>
      <c r="BA20" s="138">
        <f t="shared" si="46"/>
        <v>35.922072104207075</v>
      </c>
      <c r="BB20" s="142">
        <f>Сятр!C40</f>
        <v>2423.9</v>
      </c>
      <c r="BC20" s="142">
        <f>Сятр!D40</f>
        <v>951.4</v>
      </c>
      <c r="BD20" s="138">
        <f t="shared" si="31"/>
        <v>39.250794174677175</v>
      </c>
      <c r="BE20" s="138"/>
      <c r="BF20" s="138"/>
      <c r="BG20" s="138" t="e">
        <f t="shared" si="32"/>
        <v>#DIV/0!</v>
      </c>
      <c r="BH20" s="138">
        <f>Сятр!C42</f>
        <v>674.1</v>
      </c>
      <c r="BI20" s="138">
        <f>Сятр!D42</f>
        <v>89.836</v>
      </c>
      <c r="BJ20" s="138">
        <f t="shared" si="5"/>
        <v>13.32680611185284</v>
      </c>
      <c r="BK20" s="138">
        <f>Сятр!C43</f>
        <v>111.993</v>
      </c>
      <c r="BL20" s="138">
        <f>Сятр!D43</f>
        <v>111.86</v>
      </c>
      <c r="BM20" s="138">
        <f t="shared" si="6"/>
        <v>99.88124257766111</v>
      </c>
      <c r="BN20" s="138"/>
      <c r="BO20" s="138"/>
      <c r="BP20" s="138" t="e">
        <f t="shared" si="7"/>
        <v>#DIV/0!</v>
      </c>
      <c r="BQ20" s="140"/>
      <c r="BR20" s="140"/>
      <c r="BS20" s="138" t="e">
        <f t="shared" si="33"/>
        <v>#DIV/0!</v>
      </c>
      <c r="BT20" s="140">
        <f t="shared" si="8"/>
        <v>4243.393</v>
      </c>
      <c r="BU20" s="140">
        <f t="shared" si="9"/>
        <v>1201.15381</v>
      </c>
      <c r="BV20" s="138">
        <f t="shared" si="34"/>
        <v>28.30644745843715</v>
      </c>
      <c r="BW20" s="140">
        <f t="shared" si="35"/>
        <v>694.833</v>
      </c>
      <c r="BX20" s="140">
        <f t="shared" si="35"/>
        <v>211.24688</v>
      </c>
      <c r="BY20" s="138">
        <f t="shared" si="36"/>
        <v>30.40253989088026</v>
      </c>
      <c r="BZ20" s="138">
        <f>Сятр!C53</f>
        <v>674.833</v>
      </c>
      <c r="CA20" s="138">
        <f>Сятр!D53</f>
        <v>211.24688</v>
      </c>
      <c r="CB20" s="138">
        <f t="shared" si="37"/>
        <v>31.303578811350363</v>
      </c>
      <c r="CC20" s="138"/>
      <c r="CD20" s="138"/>
      <c r="CE20" s="138" t="e">
        <f t="shared" si="38"/>
        <v>#DIV/0!</v>
      </c>
      <c r="CF20" s="138">
        <f>Сятр!C55</f>
        <v>20</v>
      </c>
      <c r="CG20" s="138"/>
      <c r="CH20" s="138">
        <f t="shared" si="39"/>
        <v>0</v>
      </c>
      <c r="CI20" s="138"/>
      <c r="CJ20" s="138"/>
      <c r="CK20" s="138" t="e">
        <f t="shared" si="40"/>
        <v>#DIV/0!</v>
      </c>
      <c r="CL20" s="138">
        <f>Сятр!C56</f>
        <v>111.86</v>
      </c>
      <c r="CM20" s="138">
        <f>Сятр!D56</f>
        <v>32.5216</v>
      </c>
      <c r="CN20" s="138">
        <f t="shared" si="41"/>
        <v>29.073484713034148</v>
      </c>
      <c r="CO20" s="138">
        <f>Сятр!C58</f>
        <v>23.4</v>
      </c>
      <c r="CP20" s="138">
        <f>'[1]сятра'!D59</f>
        <v>0</v>
      </c>
      <c r="CQ20" s="138">
        <f t="shared" si="42"/>
        <v>0</v>
      </c>
      <c r="CR20" s="140">
        <f>Сятр!C62</f>
        <v>300</v>
      </c>
      <c r="CS20" s="140">
        <f>Сятр!D62</f>
        <v>0</v>
      </c>
      <c r="CT20" s="138">
        <f t="shared" si="43"/>
        <v>0</v>
      </c>
      <c r="CU20" s="140">
        <f>Сятр!C66</f>
        <v>1055.9</v>
      </c>
      <c r="CV20" s="140">
        <f>Сятр!D66</f>
        <v>318.55105</v>
      </c>
      <c r="CW20" s="138">
        <f t="shared" si="44"/>
        <v>30.168676010985884</v>
      </c>
      <c r="CX20" s="148">
        <f>Сятр!C77</f>
        <v>1424</v>
      </c>
      <c r="CY20" s="148">
        <f>Сятр!D77</f>
        <v>581.18428</v>
      </c>
      <c r="CZ20" s="138">
        <f t="shared" si="10"/>
        <v>40.81350280898876</v>
      </c>
      <c r="DA20" s="138">
        <f>Сятр!C85</f>
        <v>407.8</v>
      </c>
      <c r="DB20" s="138">
        <f>Сятр!D85</f>
        <v>0</v>
      </c>
      <c r="DC20" s="138">
        <f t="shared" si="11"/>
        <v>0</v>
      </c>
      <c r="DD20" s="139">
        <f>Сятр!C89</f>
        <v>15</v>
      </c>
      <c r="DE20" s="139">
        <f>Сятр!D89</f>
        <v>5</v>
      </c>
      <c r="DF20" s="138">
        <f t="shared" si="45"/>
        <v>33.33333333333333</v>
      </c>
      <c r="DG20" s="138">
        <f>Сятр!C99</f>
        <v>210.6</v>
      </c>
      <c r="DH20" s="138">
        <f>Сятр!D99</f>
        <v>52.65</v>
      </c>
      <c r="DI20" s="138">
        <f t="shared" si="47"/>
        <v>25</v>
      </c>
      <c r="DJ20" s="143">
        <f t="shared" si="12"/>
        <v>0</v>
      </c>
      <c r="DK20" s="143">
        <f t="shared" si="13"/>
        <v>-211.61195999999973</v>
      </c>
      <c r="DL20" s="138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</row>
    <row r="21" spans="1:132" s="127" customFormat="1" ht="15" customHeight="1">
      <c r="A21" s="134">
        <v>9</v>
      </c>
      <c r="B21" s="135" t="s">
        <v>222</v>
      </c>
      <c r="C21" s="136">
        <f t="shared" si="14"/>
        <v>3498.8720000000003</v>
      </c>
      <c r="D21" s="152">
        <f t="shared" si="0"/>
        <v>1409.33641</v>
      </c>
      <c r="E21" s="138">
        <f t="shared" si="1"/>
        <v>40.27973615496651</v>
      </c>
      <c r="F21" s="139">
        <f t="shared" si="15"/>
        <v>752.3</v>
      </c>
      <c r="G21" s="139">
        <f t="shared" si="2"/>
        <v>186.55741</v>
      </c>
      <c r="H21" s="138">
        <f t="shared" si="16"/>
        <v>24.79827329522797</v>
      </c>
      <c r="I21" s="140">
        <f>Тор!C7</f>
        <v>238.8</v>
      </c>
      <c r="J21" s="185">
        <f>Тор!D7</f>
        <v>92.34262</v>
      </c>
      <c r="K21" s="138">
        <f t="shared" si="17"/>
        <v>38.669438860971525</v>
      </c>
      <c r="L21" s="140">
        <f>Тор!C9</f>
        <v>5</v>
      </c>
      <c r="M21" s="140">
        <f>Тор!D9</f>
        <v>0.00603</v>
      </c>
      <c r="N21" s="138">
        <f t="shared" si="18"/>
        <v>0.1206</v>
      </c>
      <c r="O21" s="140">
        <f>Тор!C12</f>
        <v>25.4</v>
      </c>
      <c r="P21" s="140">
        <f>Тор!D12</f>
        <v>4.52346</v>
      </c>
      <c r="Q21" s="138">
        <f t="shared" si="19"/>
        <v>17.808897637795276</v>
      </c>
      <c r="R21" s="140">
        <f>Тор!C11</f>
        <v>342.9</v>
      </c>
      <c r="S21" s="140">
        <f>Тор!D11</f>
        <v>54.75367</v>
      </c>
      <c r="T21" s="138">
        <f t="shared" si="20"/>
        <v>15.96782443861184</v>
      </c>
      <c r="U21" s="138">
        <f>Тор!C17</f>
        <v>9.2</v>
      </c>
      <c r="V21" s="138">
        <f>Тор!D17</f>
        <v>4.37</v>
      </c>
      <c r="W21" s="138">
        <f t="shared" si="21"/>
        <v>47.5</v>
      </c>
      <c r="X21" s="140">
        <f>Тор!C21</f>
        <v>112</v>
      </c>
      <c r="Y21" s="140">
        <f>Тор!D21</f>
        <v>25.77578</v>
      </c>
      <c r="Z21" s="138">
        <f t="shared" si="22"/>
        <v>23.014089285714288</v>
      </c>
      <c r="AA21" s="140"/>
      <c r="AB21" s="140"/>
      <c r="AC21" s="138" t="e">
        <f t="shared" si="23"/>
        <v>#DIV/0!</v>
      </c>
      <c r="AD21" s="140">
        <f>Тор!C22</f>
        <v>8</v>
      </c>
      <c r="AE21" s="140">
        <f>Тор!D22</f>
        <v>4.78585</v>
      </c>
      <c r="AF21" s="138">
        <f t="shared" si="24"/>
        <v>59.823125</v>
      </c>
      <c r="AG21" s="140"/>
      <c r="AH21" s="140">
        <f>Тор!D19</f>
        <v>0</v>
      </c>
      <c r="AI21" s="138" t="e">
        <f t="shared" si="25"/>
        <v>#DIV/0!</v>
      </c>
      <c r="AJ21" s="138">
        <f>Тор!C25</f>
        <v>10</v>
      </c>
      <c r="AK21" s="138">
        <f>Тор!D25</f>
        <v>0</v>
      </c>
      <c r="AL21" s="138">
        <f t="shared" si="26"/>
        <v>0</v>
      </c>
      <c r="AM21" s="138">
        <f>Тор!C34</f>
        <v>1</v>
      </c>
      <c r="AN21" s="138">
        <f>Тор!D34</f>
        <v>0</v>
      </c>
      <c r="AO21" s="138">
        <f t="shared" si="27"/>
        <v>0</v>
      </c>
      <c r="AP21" s="138"/>
      <c r="AQ21" s="138">
        <v>0</v>
      </c>
      <c r="AR21" s="138" t="e">
        <f t="shared" si="28"/>
        <v>#DIV/0!</v>
      </c>
      <c r="AS21" s="138"/>
      <c r="AT21" s="138"/>
      <c r="AU21" s="141" t="e">
        <f t="shared" si="29"/>
        <v>#DIV/0!</v>
      </c>
      <c r="AV21" s="141"/>
      <c r="AW21" s="141"/>
      <c r="AX21" s="141" t="e">
        <f t="shared" si="30"/>
        <v>#DIV/0!</v>
      </c>
      <c r="AY21" s="140">
        <f t="shared" si="3"/>
        <v>2746.5720000000006</v>
      </c>
      <c r="AZ21" s="140">
        <f t="shared" si="4"/>
        <v>1222.779</v>
      </c>
      <c r="BA21" s="138">
        <f t="shared" si="46"/>
        <v>44.520187346262894</v>
      </c>
      <c r="BB21" s="142">
        <f>Тор!C40</f>
        <v>2223.9</v>
      </c>
      <c r="BC21" s="142">
        <f>Тор!D40</f>
        <v>874.9</v>
      </c>
      <c r="BD21" s="138">
        <f t="shared" si="31"/>
        <v>39.3407976977382</v>
      </c>
      <c r="BE21" s="138">
        <f>Тор!C41</f>
        <v>188.3</v>
      </c>
      <c r="BF21" s="138">
        <f>Тор!D41</f>
        <v>94.2</v>
      </c>
      <c r="BG21" s="138">
        <f t="shared" si="32"/>
        <v>50.02655337227828</v>
      </c>
      <c r="BH21" s="138">
        <f>Тор!C42</f>
        <v>222.4</v>
      </c>
      <c r="BI21" s="138">
        <f>Тор!D42</f>
        <v>141.819</v>
      </c>
      <c r="BJ21" s="138">
        <f t="shared" si="5"/>
        <v>63.76753597122301</v>
      </c>
      <c r="BK21" s="138">
        <f>Тор!C43</f>
        <v>111.972</v>
      </c>
      <c r="BL21" s="138">
        <f>Тор!D43</f>
        <v>111.86</v>
      </c>
      <c r="BM21" s="138">
        <f t="shared" si="6"/>
        <v>99.89997499374844</v>
      </c>
      <c r="BN21" s="138"/>
      <c r="BO21" s="138"/>
      <c r="BP21" s="138" t="e">
        <f t="shared" si="7"/>
        <v>#DIV/0!</v>
      </c>
      <c r="BQ21" s="140"/>
      <c r="BR21" s="140"/>
      <c r="BS21" s="138" t="e">
        <f t="shared" si="33"/>
        <v>#DIV/0!</v>
      </c>
      <c r="BT21" s="140">
        <f t="shared" si="8"/>
        <v>3706.8720000000003</v>
      </c>
      <c r="BU21" s="140">
        <f t="shared" si="9"/>
        <v>1348.7758</v>
      </c>
      <c r="BV21" s="138">
        <f t="shared" si="34"/>
        <v>36.38582071352881</v>
      </c>
      <c r="BW21" s="140">
        <f t="shared" si="35"/>
        <v>681.912</v>
      </c>
      <c r="BX21" s="140">
        <f t="shared" si="35"/>
        <v>225.22037</v>
      </c>
      <c r="BY21" s="138">
        <f t="shared" si="36"/>
        <v>33.0277763113129</v>
      </c>
      <c r="BZ21" s="138">
        <f>Тор!C53</f>
        <v>676.912</v>
      </c>
      <c r="CA21" s="138">
        <f>Тор!D53</f>
        <v>225.22037</v>
      </c>
      <c r="CB21" s="138">
        <f t="shared" si="37"/>
        <v>33.27173546930768</v>
      </c>
      <c r="CC21" s="138"/>
      <c r="CD21" s="138"/>
      <c r="CE21" s="138" t="e">
        <f t="shared" si="38"/>
        <v>#DIV/0!</v>
      </c>
      <c r="CF21" s="138">
        <f>Тор!C55</f>
        <v>5</v>
      </c>
      <c r="CG21" s="138"/>
      <c r="CH21" s="138">
        <f t="shared" si="39"/>
        <v>0</v>
      </c>
      <c r="CI21" s="138"/>
      <c r="CJ21" s="138"/>
      <c r="CK21" s="138" t="e">
        <f t="shared" si="40"/>
        <v>#DIV/0!</v>
      </c>
      <c r="CL21" s="138">
        <f>Тор!C56</f>
        <v>111.86</v>
      </c>
      <c r="CM21" s="138">
        <f>Тор!D56</f>
        <v>30.735</v>
      </c>
      <c r="CN21" s="138">
        <f t="shared" si="41"/>
        <v>27.476309672805293</v>
      </c>
      <c r="CO21" s="138">
        <f>Тор!C58</f>
        <v>50</v>
      </c>
      <c r="CP21" s="138">
        <f>Тор!D58</f>
        <v>0</v>
      </c>
      <c r="CQ21" s="138">
        <f t="shared" si="42"/>
        <v>0</v>
      </c>
      <c r="CR21" s="140">
        <f>Тор!C62</f>
        <v>0</v>
      </c>
      <c r="CS21" s="140">
        <f>Тор!D62</f>
        <v>0</v>
      </c>
      <c r="CT21" s="138" t="e">
        <f t="shared" si="43"/>
        <v>#DIV/0!</v>
      </c>
      <c r="CU21" s="140">
        <f>Тор!C66</f>
        <v>625.6</v>
      </c>
      <c r="CV21" s="140">
        <f>Тор!D66</f>
        <v>362.21079</v>
      </c>
      <c r="CW21" s="138">
        <f t="shared" si="44"/>
        <v>57.89814418158568</v>
      </c>
      <c r="CX21" s="140">
        <f>Тор!C77</f>
        <v>2235.5</v>
      </c>
      <c r="CY21" s="140">
        <f>Тор!D77</f>
        <v>728.60964</v>
      </c>
      <c r="CZ21" s="138">
        <f t="shared" si="10"/>
        <v>32.59269246253634</v>
      </c>
      <c r="DA21" s="138">
        <f>Тор!C85</f>
        <v>0</v>
      </c>
      <c r="DB21" s="138">
        <f>Тор!D85</f>
        <v>0</v>
      </c>
      <c r="DC21" s="138" t="e">
        <f t="shared" si="11"/>
        <v>#DIV/0!</v>
      </c>
      <c r="DD21" s="139">
        <f>Тор!C89</f>
        <v>2</v>
      </c>
      <c r="DE21" s="139">
        <f>Тор!D89</f>
        <v>2</v>
      </c>
      <c r="DF21" s="138">
        <f t="shared" si="45"/>
        <v>100</v>
      </c>
      <c r="DG21" s="138">
        <f>Тор!C99</f>
        <v>0</v>
      </c>
      <c r="DH21" s="138">
        <f>Тор!D99</f>
        <v>0</v>
      </c>
      <c r="DI21" s="138" t="e">
        <f t="shared" si="47"/>
        <v>#DIV/0!</v>
      </c>
      <c r="DJ21" s="143">
        <f t="shared" si="12"/>
        <v>208</v>
      </c>
      <c r="DK21" s="143">
        <f t="shared" si="13"/>
        <v>-60.56061</v>
      </c>
      <c r="DL21" s="138">
        <f>DK21/DJ21*100</f>
        <v>-29.115677884615383</v>
      </c>
      <c r="DT21" s="153"/>
      <c r="DU21" s="153"/>
      <c r="DV21" s="153"/>
      <c r="DW21" s="153"/>
      <c r="DX21" s="153"/>
      <c r="DY21" s="153"/>
      <c r="DZ21" s="153"/>
      <c r="EA21" s="153"/>
      <c r="EB21" s="153"/>
    </row>
    <row r="22" spans="1:116" s="127" customFormat="1" ht="15" customHeight="1">
      <c r="A22" s="134">
        <v>10</v>
      </c>
      <c r="B22" s="135" t="s">
        <v>223</v>
      </c>
      <c r="C22" s="136">
        <f t="shared" si="14"/>
        <v>2056.4770000000003</v>
      </c>
      <c r="D22" s="152">
        <f t="shared" si="0"/>
        <v>800.6247599999999</v>
      </c>
      <c r="E22" s="138">
        <f t="shared" si="1"/>
        <v>38.93186065295161</v>
      </c>
      <c r="F22" s="139">
        <f t="shared" si="15"/>
        <v>383.7</v>
      </c>
      <c r="G22" s="139">
        <f t="shared" si="2"/>
        <v>91.26976</v>
      </c>
      <c r="H22" s="138">
        <f t="shared" si="16"/>
        <v>23.786750065155072</v>
      </c>
      <c r="I22" s="140">
        <f>Хор!C7</f>
        <v>58.6</v>
      </c>
      <c r="J22" s="185">
        <f>Хор!D7</f>
        <v>48.15668</v>
      </c>
      <c r="K22" s="138">
        <f t="shared" si="17"/>
        <v>82.17863481228669</v>
      </c>
      <c r="L22" s="140">
        <f>Хор!C9</f>
        <v>1</v>
      </c>
      <c r="M22" s="140">
        <f>Хор!D9</f>
        <v>7.37875</v>
      </c>
      <c r="N22" s="138">
        <f t="shared" si="18"/>
        <v>737.875</v>
      </c>
      <c r="O22" s="140">
        <f>Хор!C12</f>
        <v>26.3</v>
      </c>
      <c r="P22" s="140">
        <f>Хор!D12</f>
        <v>3.10524</v>
      </c>
      <c r="Q22" s="138">
        <f t="shared" si="19"/>
        <v>11.80699619771863</v>
      </c>
      <c r="R22" s="148">
        <f>Хор!C11</f>
        <v>217.5</v>
      </c>
      <c r="S22" s="243">
        <f>Хор!D11</f>
        <v>6.10016</v>
      </c>
      <c r="T22" s="138">
        <f t="shared" si="20"/>
        <v>2.804671264367816</v>
      </c>
      <c r="U22" s="138">
        <f>Хор!C17</f>
        <v>9.3</v>
      </c>
      <c r="V22" s="138">
        <f>Хор!D17</f>
        <v>7.1</v>
      </c>
      <c r="W22" s="138">
        <f t="shared" si="21"/>
        <v>76.34408602150536</v>
      </c>
      <c r="X22" s="140">
        <f>Хор!C21</f>
        <v>28</v>
      </c>
      <c r="Y22" s="140">
        <f>Хор!D21</f>
        <v>0.12783</v>
      </c>
      <c r="Z22" s="138">
        <f t="shared" si="22"/>
        <v>0.45653571428571427</v>
      </c>
      <c r="AA22" s="140"/>
      <c r="AB22" s="140"/>
      <c r="AC22" s="138" t="e">
        <f t="shared" si="23"/>
        <v>#DIV/0!</v>
      </c>
      <c r="AD22" s="140">
        <f>Хор!C22</f>
        <v>12</v>
      </c>
      <c r="AE22" s="140">
        <f>Хор!D22</f>
        <v>19.3011</v>
      </c>
      <c r="AF22" s="138">
        <f t="shared" si="24"/>
        <v>160.84250000000003</v>
      </c>
      <c r="AG22" s="140"/>
      <c r="AH22" s="140">
        <f>Хор!D19</f>
        <v>0</v>
      </c>
      <c r="AI22" s="138" t="e">
        <f t="shared" si="25"/>
        <v>#DIV/0!</v>
      </c>
      <c r="AJ22" s="138">
        <f>Хор!C25</f>
        <v>30</v>
      </c>
      <c r="AK22" s="138">
        <f>Хор!D25</f>
        <v>0</v>
      </c>
      <c r="AL22" s="138">
        <f t="shared" si="26"/>
        <v>0</v>
      </c>
      <c r="AM22" s="146">
        <f>Хор!C34</f>
        <v>1</v>
      </c>
      <c r="AN22" s="146">
        <f>Хор!D34</f>
        <v>0</v>
      </c>
      <c r="AO22" s="138">
        <f t="shared" si="27"/>
        <v>0</v>
      </c>
      <c r="AP22" s="138"/>
      <c r="AQ22" s="138"/>
      <c r="AR22" s="138" t="e">
        <f t="shared" si="28"/>
        <v>#DIV/0!</v>
      </c>
      <c r="AS22" s="138"/>
      <c r="AT22" s="138"/>
      <c r="AU22" s="141" t="e">
        <f t="shared" si="29"/>
        <v>#DIV/0!</v>
      </c>
      <c r="AV22" s="141"/>
      <c r="AW22" s="141"/>
      <c r="AX22" s="141" t="e">
        <f t="shared" si="30"/>
        <v>#DIV/0!</v>
      </c>
      <c r="AY22" s="140">
        <f t="shared" si="3"/>
        <v>1672.7770000000003</v>
      </c>
      <c r="AZ22" s="140">
        <f t="shared" si="4"/>
        <v>709.3549999999999</v>
      </c>
      <c r="BA22" s="138">
        <f t="shared" si="46"/>
        <v>42.40583173967599</v>
      </c>
      <c r="BB22" s="142">
        <f>Хор!C40</f>
        <v>1357.9</v>
      </c>
      <c r="BC22" s="142">
        <f>Хор!D40</f>
        <v>534.4</v>
      </c>
      <c r="BD22" s="138">
        <f t="shared" si="31"/>
        <v>39.35488622137123</v>
      </c>
      <c r="BE22" s="138">
        <f>Хор!C41</f>
        <v>128</v>
      </c>
      <c r="BF22" s="138">
        <f>Хор!D41</f>
        <v>64</v>
      </c>
      <c r="BG22" s="138">
        <f t="shared" si="32"/>
        <v>50</v>
      </c>
      <c r="BH22" s="138">
        <f>Хор!C42</f>
        <v>132.9</v>
      </c>
      <c r="BI22" s="138">
        <f>Хор!D42</f>
        <v>57.045</v>
      </c>
      <c r="BJ22" s="138">
        <f t="shared" si="5"/>
        <v>42.92325056433409</v>
      </c>
      <c r="BK22" s="138">
        <f>Хор!C43</f>
        <v>53.977</v>
      </c>
      <c r="BL22" s="138">
        <f>Хор!D43</f>
        <v>53.91</v>
      </c>
      <c r="BM22" s="138">
        <f t="shared" si="6"/>
        <v>99.87587305704282</v>
      </c>
      <c r="BN22" s="138"/>
      <c r="BO22" s="138"/>
      <c r="BP22" s="138" t="e">
        <f t="shared" si="7"/>
        <v>#DIV/0!</v>
      </c>
      <c r="BQ22" s="140"/>
      <c r="BR22" s="140"/>
      <c r="BS22" s="138" t="e">
        <f t="shared" si="33"/>
        <v>#DIV/0!</v>
      </c>
      <c r="BT22" s="140">
        <f t="shared" si="8"/>
        <v>2056.477</v>
      </c>
      <c r="BU22" s="140">
        <f t="shared" si="9"/>
        <v>697.55305</v>
      </c>
      <c r="BV22" s="138">
        <f t="shared" si="34"/>
        <v>33.919808001742794</v>
      </c>
      <c r="BW22" s="140">
        <f t="shared" si="35"/>
        <v>661.167</v>
      </c>
      <c r="BX22" s="140">
        <f t="shared" si="35"/>
        <v>240.17569</v>
      </c>
      <c r="BY22" s="138">
        <f t="shared" si="36"/>
        <v>36.326025043597156</v>
      </c>
      <c r="BZ22" s="138">
        <f>Хор!C53</f>
        <v>656.167</v>
      </c>
      <c r="CA22" s="142">
        <f>Хор!D53</f>
        <v>240.17569</v>
      </c>
      <c r="CB22" s="138">
        <f t="shared" si="37"/>
        <v>36.602829767422016</v>
      </c>
      <c r="CC22" s="138"/>
      <c r="CD22" s="138"/>
      <c r="CE22" s="138" t="e">
        <f t="shared" si="38"/>
        <v>#DIV/0!</v>
      </c>
      <c r="CF22" s="138">
        <f>Хор!C55</f>
        <v>5</v>
      </c>
      <c r="CG22" s="138"/>
      <c r="CH22" s="138">
        <f t="shared" si="39"/>
        <v>0</v>
      </c>
      <c r="CI22" s="138"/>
      <c r="CJ22" s="138"/>
      <c r="CK22" s="138" t="e">
        <f t="shared" si="40"/>
        <v>#DIV/0!</v>
      </c>
      <c r="CL22" s="138">
        <f>Хор!C56</f>
        <v>53.91</v>
      </c>
      <c r="CM22" s="138">
        <f>Хор!D56</f>
        <v>11.9106</v>
      </c>
      <c r="CN22" s="138">
        <f t="shared" si="41"/>
        <v>22.09348914858097</v>
      </c>
      <c r="CO22" s="138">
        <f>Хор!C58</f>
        <v>11.7</v>
      </c>
      <c r="CP22" s="138">
        <f>Хор!D58</f>
        <v>0</v>
      </c>
      <c r="CQ22" s="138">
        <f t="shared" si="42"/>
        <v>0</v>
      </c>
      <c r="CR22" s="140">
        <f>Хор!C62</f>
        <v>60.4</v>
      </c>
      <c r="CS22" s="140">
        <f>Хор!D62</f>
        <v>0</v>
      </c>
      <c r="CT22" s="138">
        <f t="shared" si="43"/>
        <v>0</v>
      </c>
      <c r="CU22" s="140">
        <f>Хор!C66</f>
        <v>398.9</v>
      </c>
      <c r="CV22" s="140">
        <f>Хор!D66</f>
        <v>188.16952</v>
      </c>
      <c r="CW22" s="138">
        <f t="shared" si="44"/>
        <v>47.17210328403109</v>
      </c>
      <c r="CX22" s="148">
        <f>Хор!C77</f>
        <v>863.3</v>
      </c>
      <c r="CY22" s="148">
        <f>Хор!D77</f>
        <v>257.29724</v>
      </c>
      <c r="CZ22" s="138">
        <f t="shared" si="10"/>
        <v>29.80391984246496</v>
      </c>
      <c r="DA22" s="138">
        <f>Хор!C85</f>
        <v>0</v>
      </c>
      <c r="DB22" s="138">
        <f>Хор!D85</f>
        <v>0</v>
      </c>
      <c r="DC22" s="138" t="e">
        <f t="shared" si="11"/>
        <v>#DIV/0!</v>
      </c>
      <c r="DD22" s="139">
        <f>Хор!C89</f>
        <v>7.1</v>
      </c>
      <c r="DE22" s="139">
        <f>Хор!D89</f>
        <v>0</v>
      </c>
      <c r="DF22" s="138">
        <f t="shared" si="45"/>
        <v>0</v>
      </c>
      <c r="DG22" s="138">
        <f>Хор!C99</f>
        <v>0</v>
      </c>
      <c r="DH22" s="138">
        <f>Тор!D85</f>
        <v>0</v>
      </c>
      <c r="DI22" s="138"/>
      <c r="DJ22" s="143">
        <f t="shared" si="12"/>
        <v>-4.547473508864641E-13</v>
      </c>
      <c r="DK22" s="143">
        <f t="shared" si="13"/>
        <v>-103.07170999999994</v>
      </c>
      <c r="DL22" s="138"/>
    </row>
    <row r="23" spans="1:116" s="127" customFormat="1" ht="15" customHeight="1">
      <c r="A23" s="134">
        <v>11</v>
      </c>
      <c r="B23" s="135" t="s">
        <v>224</v>
      </c>
      <c r="C23" s="136">
        <f t="shared" si="14"/>
        <v>2846.7430000000004</v>
      </c>
      <c r="D23" s="152">
        <f t="shared" si="0"/>
        <v>1056.08442</v>
      </c>
      <c r="E23" s="138">
        <f t="shared" si="1"/>
        <v>37.09798952697872</v>
      </c>
      <c r="F23" s="139">
        <f t="shared" si="15"/>
        <v>613.8</v>
      </c>
      <c r="G23" s="139">
        <f t="shared" si="2"/>
        <v>274.20742</v>
      </c>
      <c r="H23" s="138">
        <f t="shared" si="16"/>
        <v>44.67374063212773</v>
      </c>
      <c r="I23" s="140">
        <f>Чум!C7</f>
        <v>181.2</v>
      </c>
      <c r="J23" s="185">
        <f>Чум!D7</f>
        <v>88.92802</v>
      </c>
      <c r="K23" s="138">
        <f t="shared" si="17"/>
        <v>49.07727373068433</v>
      </c>
      <c r="L23" s="140">
        <f>Чум!C9</f>
        <v>19</v>
      </c>
      <c r="M23" s="140">
        <f>Чум!D9</f>
        <v>31.42818</v>
      </c>
      <c r="N23" s="138">
        <f t="shared" si="18"/>
        <v>165.41147368421053</v>
      </c>
      <c r="O23" s="140">
        <f>Чум!C12</f>
        <v>16.5</v>
      </c>
      <c r="P23" s="140">
        <f>Чум!D12</f>
        <v>3.92407</v>
      </c>
      <c r="Q23" s="138">
        <f t="shared" si="19"/>
        <v>23.782242424242426</v>
      </c>
      <c r="R23" s="140">
        <f>Чум!C11</f>
        <v>289.5</v>
      </c>
      <c r="S23" s="140">
        <f>Чум!D11</f>
        <v>64.4414</v>
      </c>
      <c r="T23" s="138">
        <f t="shared" si="20"/>
        <v>22.259550949913645</v>
      </c>
      <c r="U23" s="138">
        <f>Чум!C17</f>
        <v>9.6</v>
      </c>
      <c r="V23" s="138">
        <f>Чум!D17</f>
        <v>7.5</v>
      </c>
      <c r="W23" s="138">
        <f t="shared" si="21"/>
        <v>78.125</v>
      </c>
      <c r="X23" s="140">
        <f>Чум!C21</f>
        <v>67</v>
      </c>
      <c r="Y23" s="140">
        <f>Чум!D21</f>
        <v>15.63615</v>
      </c>
      <c r="Z23" s="138">
        <f t="shared" si="22"/>
        <v>23.337537313432836</v>
      </c>
      <c r="AA23" s="140"/>
      <c r="AB23" s="140"/>
      <c r="AC23" s="138" t="e">
        <f t="shared" si="23"/>
        <v>#DIV/0!</v>
      </c>
      <c r="AD23" s="140">
        <f>Чум!C22</f>
        <v>0</v>
      </c>
      <c r="AE23" s="140">
        <f>Чум!D22</f>
        <v>2.0691</v>
      </c>
      <c r="AF23" s="138" t="e">
        <f t="shared" si="24"/>
        <v>#DIV/0!</v>
      </c>
      <c r="AG23" s="140"/>
      <c r="AH23" s="140">
        <f>Чум!D19</f>
        <v>0</v>
      </c>
      <c r="AI23" s="138" t="e">
        <f t="shared" si="25"/>
        <v>#DIV/0!</v>
      </c>
      <c r="AJ23" s="138">
        <f>Чум!C25</f>
        <v>30</v>
      </c>
      <c r="AK23" s="138">
        <f>Чум!D25</f>
        <v>60.2805</v>
      </c>
      <c r="AL23" s="138">
        <f t="shared" si="26"/>
        <v>200.935</v>
      </c>
      <c r="AM23" s="138">
        <f>Чум!C34</f>
        <v>1</v>
      </c>
      <c r="AN23" s="138">
        <f>Чум!D34</f>
        <v>0</v>
      </c>
      <c r="AO23" s="138">
        <f t="shared" si="27"/>
        <v>0</v>
      </c>
      <c r="AP23" s="138"/>
      <c r="AQ23" s="138"/>
      <c r="AR23" s="138" t="e">
        <f t="shared" si="28"/>
        <v>#DIV/0!</v>
      </c>
      <c r="AS23" s="138"/>
      <c r="AT23" s="138"/>
      <c r="AU23" s="141" t="e">
        <f t="shared" si="29"/>
        <v>#DIV/0!</v>
      </c>
      <c r="AV23" s="141"/>
      <c r="AW23" s="141"/>
      <c r="AX23" s="141" t="e">
        <f t="shared" si="30"/>
        <v>#DIV/0!</v>
      </c>
      <c r="AY23" s="140">
        <f t="shared" si="3"/>
        <v>2232.943</v>
      </c>
      <c r="AZ23" s="140">
        <f t="shared" si="4"/>
        <v>781.877</v>
      </c>
      <c r="BA23" s="138">
        <f t="shared" si="46"/>
        <v>35.01553779026155</v>
      </c>
      <c r="BB23" s="142">
        <f>Чум!C40</f>
        <v>1547.7</v>
      </c>
      <c r="BC23" s="142">
        <f>Чум!D40</f>
        <v>607.8</v>
      </c>
      <c r="BD23" s="138">
        <f t="shared" si="31"/>
        <v>39.27117658460942</v>
      </c>
      <c r="BE23" s="138"/>
      <c r="BF23" s="138"/>
      <c r="BG23" s="138" t="e">
        <f t="shared" si="32"/>
        <v>#DIV/0!</v>
      </c>
      <c r="BH23" s="138">
        <f>Чум!C42</f>
        <v>573.3</v>
      </c>
      <c r="BI23" s="138">
        <f>Чум!D42</f>
        <v>62.217</v>
      </c>
      <c r="BJ23" s="138">
        <f t="shared" si="5"/>
        <v>10.85243328100471</v>
      </c>
      <c r="BK23" s="138">
        <f>Чум!C43</f>
        <v>111.943</v>
      </c>
      <c r="BL23" s="138">
        <f>Чум!D43</f>
        <v>111.86</v>
      </c>
      <c r="BM23" s="138">
        <f t="shared" si="6"/>
        <v>99.92585512269638</v>
      </c>
      <c r="BN23" s="138"/>
      <c r="BO23" s="138"/>
      <c r="BP23" s="138" t="e">
        <f t="shared" si="7"/>
        <v>#DIV/0!</v>
      </c>
      <c r="BQ23" s="140"/>
      <c r="BR23" s="140"/>
      <c r="BS23" s="138" t="e">
        <f t="shared" si="33"/>
        <v>#DIV/0!</v>
      </c>
      <c r="BT23" s="140">
        <f t="shared" si="8"/>
        <v>3307.343</v>
      </c>
      <c r="BU23" s="140">
        <f t="shared" si="9"/>
        <v>837.2262</v>
      </c>
      <c r="BV23" s="138">
        <f t="shared" si="34"/>
        <v>25.314163060801377</v>
      </c>
      <c r="BW23" s="140">
        <f t="shared" si="35"/>
        <v>630.283</v>
      </c>
      <c r="BX23" s="140">
        <f t="shared" si="35"/>
        <v>196.90948</v>
      </c>
      <c r="BY23" s="138">
        <f t="shared" si="36"/>
        <v>31.241439163042635</v>
      </c>
      <c r="BZ23" s="138">
        <f>Чум!C53</f>
        <v>620.283</v>
      </c>
      <c r="CA23" s="138">
        <f>Чум!D53</f>
        <v>196.90948</v>
      </c>
      <c r="CB23" s="138">
        <f t="shared" si="37"/>
        <v>31.745103444717977</v>
      </c>
      <c r="CC23" s="138"/>
      <c r="CD23" s="138"/>
      <c r="CE23" s="138" t="e">
        <f t="shared" si="38"/>
        <v>#DIV/0!</v>
      </c>
      <c r="CF23" s="138">
        <f>Чум!C55</f>
        <v>10</v>
      </c>
      <c r="CG23" s="138"/>
      <c r="CH23" s="138">
        <f t="shared" si="39"/>
        <v>0</v>
      </c>
      <c r="CI23" s="138"/>
      <c r="CJ23" s="138"/>
      <c r="CK23" s="138" t="e">
        <f t="shared" si="40"/>
        <v>#DIV/0!</v>
      </c>
      <c r="CL23" s="138">
        <f>Чум!C56</f>
        <v>111.86</v>
      </c>
      <c r="CM23" s="138">
        <f>Чум!D56</f>
        <v>27.8526</v>
      </c>
      <c r="CN23" s="138">
        <f t="shared" si="41"/>
        <v>24.899517253709995</v>
      </c>
      <c r="CO23" s="138">
        <f>Чум!C58</f>
        <v>21.8</v>
      </c>
      <c r="CP23" s="138">
        <f>Чум!D58</f>
        <v>0</v>
      </c>
      <c r="CQ23" s="138">
        <f t="shared" si="42"/>
        <v>0</v>
      </c>
      <c r="CR23" s="140">
        <f>Чум!C62</f>
        <v>160</v>
      </c>
      <c r="CS23" s="140">
        <f>Чум!D62</f>
        <v>15</v>
      </c>
      <c r="CT23" s="138">
        <f t="shared" si="43"/>
        <v>9.375</v>
      </c>
      <c r="CU23" s="140">
        <f>Чум!C66</f>
        <v>539.4</v>
      </c>
      <c r="CV23" s="140">
        <f>Чум!D66</f>
        <v>239.67138</v>
      </c>
      <c r="CW23" s="138">
        <f t="shared" si="44"/>
        <v>44.432958843159064</v>
      </c>
      <c r="CX23" s="140">
        <f>Чум!C77</f>
        <v>1296.6</v>
      </c>
      <c r="CY23" s="140">
        <f>Чум!D77</f>
        <v>321.94274</v>
      </c>
      <c r="CZ23" s="138">
        <f t="shared" si="10"/>
        <v>24.829765540644765</v>
      </c>
      <c r="DA23" s="138">
        <f>Чум!C85</f>
        <v>407.1</v>
      </c>
      <c r="DB23" s="138">
        <f>Чум!D85</f>
        <v>0</v>
      </c>
      <c r="DC23" s="138">
        <f t="shared" si="11"/>
        <v>0</v>
      </c>
      <c r="DD23" s="139">
        <f>Чум!C89</f>
        <v>8.9</v>
      </c>
      <c r="DE23" s="139">
        <f>Чум!D89</f>
        <v>3</v>
      </c>
      <c r="DF23" s="138">
        <f t="shared" si="45"/>
        <v>33.70786516853933</v>
      </c>
      <c r="DG23" s="138">
        <f>Чум!C99</f>
        <v>131.4</v>
      </c>
      <c r="DH23" s="138">
        <f>Чум!D99</f>
        <v>32.85</v>
      </c>
      <c r="DI23" s="138">
        <f t="shared" si="47"/>
        <v>25</v>
      </c>
      <c r="DJ23" s="143">
        <f t="shared" si="12"/>
        <v>460.59999999999945</v>
      </c>
      <c r="DK23" s="143">
        <f t="shared" si="13"/>
        <v>-218.85821999999996</v>
      </c>
      <c r="DL23" s="138">
        <f>DK23/DJ23*100</f>
        <v>-47.515896656535</v>
      </c>
    </row>
    <row r="24" spans="1:116" s="127" customFormat="1" ht="15" customHeight="1">
      <c r="A24" s="134">
        <v>12</v>
      </c>
      <c r="B24" s="135" t="s">
        <v>225</v>
      </c>
      <c r="C24" s="136">
        <f t="shared" si="14"/>
        <v>1894.774</v>
      </c>
      <c r="D24" s="152">
        <f t="shared" si="0"/>
        <v>744.9368499999999</v>
      </c>
      <c r="E24" s="138">
        <f t="shared" si="1"/>
        <v>39.31534051026666</v>
      </c>
      <c r="F24" s="139">
        <f t="shared" si="15"/>
        <v>321.5</v>
      </c>
      <c r="G24" s="139">
        <f t="shared" si="2"/>
        <v>86.64085</v>
      </c>
      <c r="H24" s="138">
        <f t="shared" si="16"/>
        <v>26.948942457231727</v>
      </c>
      <c r="I24" s="140">
        <f>Шать!C7</f>
        <v>58.7</v>
      </c>
      <c r="J24" s="185">
        <f>Шать!D7</f>
        <v>21.69271</v>
      </c>
      <c r="K24" s="138">
        <f t="shared" si="17"/>
        <v>36.955212947189096</v>
      </c>
      <c r="L24" s="140">
        <f>Шать!C9</f>
        <v>6</v>
      </c>
      <c r="M24" s="140">
        <f>Шать!D9</f>
        <v>8.33839</v>
      </c>
      <c r="N24" s="138">
        <f t="shared" si="18"/>
        <v>138.97316666666669</v>
      </c>
      <c r="O24" s="140">
        <f>Шать!C12</f>
        <v>18.7</v>
      </c>
      <c r="P24" s="140">
        <f>Шать!D12</f>
        <v>6.81568</v>
      </c>
      <c r="Q24" s="138">
        <f t="shared" si="19"/>
        <v>36.44748663101605</v>
      </c>
      <c r="R24" s="140">
        <f>Шать!C11</f>
        <v>164</v>
      </c>
      <c r="S24" s="140">
        <f>Шать!D11</f>
        <v>18.84986</v>
      </c>
      <c r="T24" s="138">
        <f t="shared" si="20"/>
        <v>11.493817073170732</v>
      </c>
      <c r="U24" s="138">
        <f>Шать!C17</f>
        <v>3.1</v>
      </c>
      <c r="V24" s="138">
        <f>Шать!D17</f>
        <v>5.3</v>
      </c>
      <c r="W24" s="138">
        <f t="shared" si="21"/>
        <v>170.96774193548384</v>
      </c>
      <c r="X24" s="140">
        <f>Шать!C21</f>
        <v>17</v>
      </c>
      <c r="Y24" s="140">
        <f>Шать!D21</f>
        <v>12.73711</v>
      </c>
      <c r="Z24" s="138">
        <f t="shared" si="22"/>
        <v>74.92417647058824</v>
      </c>
      <c r="AA24" s="140"/>
      <c r="AB24" s="140"/>
      <c r="AC24" s="138" t="e">
        <f t="shared" si="23"/>
        <v>#DIV/0!</v>
      </c>
      <c r="AD24" s="140">
        <f>Шать!C22</f>
        <v>23</v>
      </c>
      <c r="AE24" s="140">
        <f>Шать!D22</f>
        <v>12.9071</v>
      </c>
      <c r="AF24" s="138">
        <f t="shared" si="24"/>
        <v>56.117826086956526</v>
      </c>
      <c r="AG24" s="140"/>
      <c r="AH24" s="140">
        <f>Шать!D19</f>
        <v>0</v>
      </c>
      <c r="AI24" s="138" t="e">
        <f t="shared" si="25"/>
        <v>#DIV/0!</v>
      </c>
      <c r="AJ24" s="138">
        <f>Шать!C25</f>
        <v>30</v>
      </c>
      <c r="AK24" s="138">
        <f>Шать!D25</f>
        <v>0</v>
      </c>
      <c r="AL24" s="138">
        <f t="shared" si="26"/>
        <v>0</v>
      </c>
      <c r="AM24" s="146">
        <f>Шать!C34</f>
        <v>1</v>
      </c>
      <c r="AN24" s="146">
        <f>Шать!D34</f>
        <v>0</v>
      </c>
      <c r="AO24" s="138">
        <f t="shared" si="27"/>
        <v>0</v>
      </c>
      <c r="AP24" s="138"/>
      <c r="AQ24" s="138"/>
      <c r="AR24" s="138" t="e">
        <f t="shared" si="28"/>
        <v>#DIV/0!</v>
      </c>
      <c r="AS24" s="138"/>
      <c r="AT24" s="138"/>
      <c r="AU24" s="141" t="e">
        <f t="shared" si="29"/>
        <v>#DIV/0!</v>
      </c>
      <c r="AV24" s="141"/>
      <c r="AW24" s="141"/>
      <c r="AX24" s="141" t="e">
        <f t="shared" si="30"/>
        <v>#DIV/0!</v>
      </c>
      <c r="AY24" s="140">
        <f t="shared" si="3"/>
        <v>1573.274</v>
      </c>
      <c r="AZ24" s="140">
        <f t="shared" si="4"/>
        <v>658.2959999999999</v>
      </c>
      <c r="BA24" s="138">
        <f t="shared" si="46"/>
        <v>41.84242541350076</v>
      </c>
      <c r="BB24" s="142">
        <f>Шать!C40</f>
        <v>1341.2</v>
      </c>
      <c r="BC24" s="142">
        <f>Шать!D40</f>
        <v>528.1</v>
      </c>
      <c r="BD24" s="138">
        <f t="shared" si="31"/>
        <v>39.37518640023859</v>
      </c>
      <c r="BE24" s="138">
        <f>Шать!C41</f>
        <v>50</v>
      </c>
      <c r="BF24" s="138">
        <f>Шать!D41</f>
        <v>25</v>
      </c>
      <c r="BG24" s="138">
        <f t="shared" si="32"/>
        <v>50</v>
      </c>
      <c r="BH24" s="138">
        <f>Шать!C42</f>
        <v>128.1</v>
      </c>
      <c r="BI24" s="138">
        <f>Шать!D42</f>
        <v>51.286</v>
      </c>
      <c r="BJ24" s="138">
        <f t="shared" si="5"/>
        <v>40.03590944574552</v>
      </c>
      <c r="BK24" s="138">
        <f>Шать!C43</f>
        <v>53.974</v>
      </c>
      <c r="BL24" s="138">
        <f>Шать!D43</f>
        <v>53.91</v>
      </c>
      <c r="BM24" s="138">
        <f t="shared" si="6"/>
        <v>99.88142438952087</v>
      </c>
      <c r="BN24" s="138"/>
      <c r="BO24" s="138"/>
      <c r="BP24" s="138" t="e">
        <f t="shared" si="7"/>
        <v>#DIV/0!</v>
      </c>
      <c r="BQ24" s="140"/>
      <c r="BR24" s="140"/>
      <c r="BS24" s="138" t="e">
        <f t="shared" si="33"/>
        <v>#DIV/0!</v>
      </c>
      <c r="BT24" s="140">
        <f t="shared" si="8"/>
        <v>1894.774</v>
      </c>
      <c r="BU24" s="140">
        <f t="shared" si="9"/>
        <v>630.31251</v>
      </c>
      <c r="BV24" s="138">
        <f t="shared" si="34"/>
        <v>33.26584120322529</v>
      </c>
      <c r="BW24" s="140">
        <f t="shared" si="35"/>
        <v>630.764</v>
      </c>
      <c r="BX24" s="140">
        <f t="shared" si="35"/>
        <v>215.94523</v>
      </c>
      <c r="BY24" s="138">
        <f t="shared" si="36"/>
        <v>34.23550329441756</v>
      </c>
      <c r="BZ24" s="138">
        <f>Шать!C53</f>
        <v>620.764</v>
      </c>
      <c r="CA24" s="138">
        <f>Шать!D53</f>
        <v>215.94523</v>
      </c>
      <c r="CB24" s="138">
        <f t="shared" si="37"/>
        <v>34.78700923378289</v>
      </c>
      <c r="CC24" s="138"/>
      <c r="CD24" s="138"/>
      <c r="CE24" s="138" t="e">
        <f t="shared" si="38"/>
        <v>#DIV/0!</v>
      </c>
      <c r="CF24" s="138">
        <f>Шать!C55</f>
        <v>10</v>
      </c>
      <c r="CG24" s="138"/>
      <c r="CH24" s="138">
        <f t="shared" si="39"/>
        <v>0</v>
      </c>
      <c r="CI24" s="138"/>
      <c r="CJ24" s="138"/>
      <c r="CK24" s="138" t="e">
        <f t="shared" si="40"/>
        <v>#DIV/0!</v>
      </c>
      <c r="CL24" s="138">
        <f>Шать!C56</f>
        <v>53.91</v>
      </c>
      <c r="CM24" s="138">
        <f>Шать!D56</f>
        <v>12.1444</v>
      </c>
      <c r="CN24" s="138">
        <f t="shared" si="41"/>
        <v>22.527174921164907</v>
      </c>
      <c r="CO24" s="138">
        <f>Шать!C58</f>
        <v>69.5</v>
      </c>
      <c r="CP24" s="138">
        <f>Шать!D58</f>
        <v>0</v>
      </c>
      <c r="CQ24" s="138">
        <f t="shared" si="42"/>
        <v>0</v>
      </c>
      <c r="CR24" s="140">
        <f>Шать!C62</f>
        <v>30</v>
      </c>
      <c r="CS24" s="140">
        <f>Шать!D62</f>
        <v>0</v>
      </c>
      <c r="CT24" s="138">
        <f t="shared" si="43"/>
        <v>0</v>
      </c>
      <c r="CU24" s="140">
        <f>Шать!C66</f>
        <v>469.3</v>
      </c>
      <c r="CV24" s="140">
        <f>Шать!D66</f>
        <v>164.78653</v>
      </c>
      <c r="CW24" s="138">
        <f t="shared" si="44"/>
        <v>35.11326017472832</v>
      </c>
      <c r="CX24" s="148">
        <f>Шать!C77</f>
        <v>634.5</v>
      </c>
      <c r="CY24" s="148">
        <f>Шать!D77</f>
        <v>237.43635</v>
      </c>
      <c r="CZ24" s="138">
        <f t="shared" si="10"/>
        <v>37.421016548463356</v>
      </c>
      <c r="DA24" s="138">
        <f>Шать!C85</f>
        <v>0</v>
      </c>
      <c r="DB24" s="138">
        <f>Шать!D85</f>
        <v>0</v>
      </c>
      <c r="DC24" s="138" t="e">
        <f t="shared" si="11"/>
        <v>#DIV/0!</v>
      </c>
      <c r="DD24" s="139">
        <f>Шать!C89</f>
        <v>6.8</v>
      </c>
      <c r="DE24" s="139">
        <f>Шать!D89</f>
        <v>0</v>
      </c>
      <c r="DF24" s="138">
        <f t="shared" si="45"/>
        <v>0</v>
      </c>
      <c r="DG24" s="138">
        <f>Шать!C99</f>
        <v>0</v>
      </c>
      <c r="DH24" s="138">
        <f>Шать!D99</f>
        <v>0</v>
      </c>
      <c r="DI24" s="138"/>
      <c r="DJ24" s="143">
        <f t="shared" si="12"/>
        <v>0</v>
      </c>
      <c r="DK24" s="143">
        <f t="shared" si="13"/>
        <v>-114.62433999999996</v>
      </c>
      <c r="DL24" s="138"/>
    </row>
    <row r="25" spans="1:116" s="127" customFormat="1" ht="15" customHeight="1">
      <c r="A25" s="134">
        <v>13</v>
      </c>
      <c r="B25" s="135" t="s">
        <v>226</v>
      </c>
      <c r="C25" s="136">
        <f t="shared" si="14"/>
        <v>2951.2619999999997</v>
      </c>
      <c r="D25" s="152">
        <f t="shared" si="0"/>
        <v>1152.25358</v>
      </c>
      <c r="E25" s="138">
        <f t="shared" si="1"/>
        <v>39.04274103756292</v>
      </c>
      <c r="F25" s="139">
        <f t="shared" si="15"/>
        <v>786.8</v>
      </c>
      <c r="G25" s="139">
        <f t="shared" si="2"/>
        <v>180.26257999999999</v>
      </c>
      <c r="H25" s="138">
        <f t="shared" si="16"/>
        <v>22.910851550584646</v>
      </c>
      <c r="I25" s="140">
        <f>Юнг!C7</f>
        <v>200.1</v>
      </c>
      <c r="J25" s="185">
        <f>Юнг!D7</f>
        <v>76.9901</v>
      </c>
      <c r="K25" s="138">
        <f t="shared" si="17"/>
        <v>38.475812093953024</v>
      </c>
      <c r="L25" s="140">
        <f>Юнг!C9</f>
        <v>1</v>
      </c>
      <c r="M25" s="140">
        <f>Юнг!D9</f>
        <v>-0.02259</v>
      </c>
      <c r="N25" s="138">
        <f t="shared" si="18"/>
        <v>-2.259</v>
      </c>
      <c r="O25" s="140">
        <f>Юнг!C12</f>
        <v>16.5</v>
      </c>
      <c r="P25" s="140">
        <f>Юнг!D12</f>
        <v>7.07822</v>
      </c>
      <c r="Q25" s="138">
        <f t="shared" si="19"/>
        <v>42.89830303030303</v>
      </c>
      <c r="R25" s="140">
        <f>Юнг!C11</f>
        <v>273</v>
      </c>
      <c r="S25" s="140">
        <f>Юнг!D11</f>
        <v>25.19005</v>
      </c>
      <c r="T25" s="138">
        <f t="shared" si="20"/>
        <v>9.22712454212454</v>
      </c>
      <c r="U25" s="138">
        <f>Юнг!C17</f>
        <v>10.2</v>
      </c>
      <c r="V25" s="138">
        <f>Юнг!D17</f>
        <v>4.1</v>
      </c>
      <c r="W25" s="138">
        <f t="shared" si="21"/>
        <v>40.19607843137255</v>
      </c>
      <c r="X25" s="140">
        <f>Юнг!C21</f>
        <v>180</v>
      </c>
      <c r="Y25" s="140">
        <f>Юнг!D21</f>
        <v>38.1429</v>
      </c>
      <c r="Z25" s="138">
        <f t="shared" si="22"/>
        <v>21.190499999999997</v>
      </c>
      <c r="AA25" s="140"/>
      <c r="AB25" s="140"/>
      <c r="AC25" s="138" t="e">
        <f t="shared" si="23"/>
        <v>#DIV/0!</v>
      </c>
      <c r="AD25" s="140">
        <f>Юнг!C22</f>
        <v>25</v>
      </c>
      <c r="AE25" s="140">
        <f>Юнг!D22</f>
        <v>11.44901</v>
      </c>
      <c r="AF25" s="138">
        <f t="shared" si="24"/>
        <v>45.79604</v>
      </c>
      <c r="AG25" s="140"/>
      <c r="AH25" s="140">
        <f>Юнг!D19</f>
        <v>0</v>
      </c>
      <c r="AI25" s="138" t="e">
        <f t="shared" si="25"/>
        <v>#DIV/0!</v>
      </c>
      <c r="AJ25" s="138">
        <f>Юнг!C25</f>
        <v>80</v>
      </c>
      <c r="AK25" s="138">
        <f>Юнг!D25</f>
        <v>7.93489</v>
      </c>
      <c r="AL25" s="138">
        <f t="shared" si="26"/>
        <v>9.9186125</v>
      </c>
      <c r="AM25" s="138">
        <f>Юнг!C34</f>
        <v>1</v>
      </c>
      <c r="AN25" s="138">
        <f>Юнг!D34</f>
        <v>0</v>
      </c>
      <c r="AO25" s="138">
        <f t="shared" si="27"/>
        <v>0</v>
      </c>
      <c r="AP25" s="138"/>
      <c r="AQ25" s="138">
        <f>Юнг!D36</f>
        <v>9.4</v>
      </c>
      <c r="AR25" s="138" t="e">
        <f t="shared" si="28"/>
        <v>#DIV/0!</v>
      </c>
      <c r="AS25" s="138"/>
      <c r="AT25" s="138"/>
      <c r="AU25" s="141" t="e">
        <f t="shared" si="29"/>
        <v>#DIV/0!</v>
      </c>
      <c r="AV25" s="141"/>
      <c r="AW25" s="141"/>
      <c r="AX25" s="141" t="e">
        <f t="shared" si="30"/>
        <v>#DIV/0!</v>
      </c>
      <c r="AY25" s="140">
        <f t="shared" si="3"/>
        <v>2164.462</v>
      </c>
      <c r="AZ25" s="140">
        <f t="shared" si="4"/>
        <v>971.9910000000001</v>
      </c>
      <c r="BA25" s="138">
        <f t="shared" si="46"/>
        <v>44.90681749090537</v>
      </c>
      <c r="BB25" s="142">
        <f>Юнг!C40</f>
        <v>1850.6</v>
      </c>
      <c r="BC25" s="142">
        <f>Юнг!D40</f>
        <v>726.6</v>
      </c>
      <c r="BD25" s="138">
        <f t="shared" si="31"/>
        <v>39.26294174862207</v>
      </c>
      <c r="BE25" s="138"/>
      <c r="BF25" s="138"/>
      <c r="BG25" s="138" t="e">
        <f t="shared" si="32"/>
        <v>#DIV/0!</v>
      </c>
      <c r="BH25" s="138">
        <f>Юнг!C42</f>
        <v>201.9</v>
      </c>
      <c r="BI25" s="138">
        <f>Юнг!D42</f>
        <v>133.531</v>
      </c>
      <c r="BJ25" s="138">
        <f t="shared" si="5"/>
        <v>66.13719663199605</v>
      </c>
      <c r="BK25" s="138">
        <f>Юнг!C43</f>
        <v>111.962</v>
      </c>
      <c r="BL25" s="138">
        <f>Юнг!D43</f>
        <v>111.86</v>
      </c>
      <c r="BM25" s="138">
        <f t="shared" si="6"/>
        <v>99.90889766170665</v>
      </c>
      <c r="BN25" s="138"/>
      <c r="BO25" s="138"/>
      <c r="BP25" s="138" t="e">
        <f t="shared" si="7"/>
        <v>#DIV/0!</v>
      </c>
      <c r="BQ25" s="140"/>
      <c r="BR25" s="140"/>
      <c r="BS25" s="138" t="e">
        <f t="shared" si="33"/>
        <v>#DIV/0!</v>
      </c>
      <c r="BT25" s="140">
        <f t="shared" si="8"/>
        <v>2951.262</v>
      </c>
      <c r="BU25" s="140">
        <f t="shared" si="9"/>
        <v>1002.48727</v>
      </c>
      <c r="BV25" s="138">
        <f t="shared" si="34"/>
        <v>33.968087889180964</v>
      </c>
      <c r="BW25" s="140">
        <f t="shared" si="35"/>
        <v>694.602</v>
      </c>
      <c r="BX25" s="140">
        <f t="shared" si="35"/>
        <v>216.47235</v>
      </c>
      <c r="BY25" s="138">
        <f t="shared" si="36"/>
        <v>31.164947696666584</v>
      </c>
      <c r="BZ25" s="138">
        <f>Юнг!C53</f>
        <v>674.602</v>
      </c>
      <c r="CA25" s="138">
        <f>Юнг!D53</f>
        <v>216.47235</v>
      </c>
      <c r="CB25" s="138">
        <f t="shared" si="37"/>
        <v>32.088898343023</v>
      </c>
      <c r="CC25" s="138"/>
      <c r="CD25" s="138"/>
      <c r="CE25" s="138" t="e">
        <f t="shared" si="38"/>
        <v>#DIV/0!</v>
      </c>
      <c r="CF25" s="138">
        <f>Юнг!C55</f>
        <v>20</v>
      </c>
      <c r="CG25" s="138"/>
      <c r="CH25" s="138">
        <f t="shared" si="39"/>
        <v>0</v>
      </c>
      <c r="CI25" s="138"/>
      <c r="CJ25" s="138"/>
      <c r="CK25" s="138" t="e">
        <f t="shared" si="40"/>
        <v>#DIV/0!</v>
      </c>
      <c r="CL25" s="138">
        <f>Юнг!C56</f>
        <v>111.86</v>
      </c>
      <c r="CM25" s="138">
        <f>Юнг!D56</f>
        <v>30.566</v>
      </c>
      <c r="CN25" s="138">
        <f t="shared" si="41"/>
        <v>27.325227963525833</v>
      </c>
      <c r="CO25" s="138">
        <f>Юнг!C58</f>
        <v>17.7</v>
      </c>
      <c r="CP25" s="138">
        <f>Юнг!D58</f>
        <v>2.35</v>
      </c>
      <c r="CQ25" s="138">
        <f t="shared" si="42"/>
        <v>13.27683615819209</v>
      </c>
      <c r="CR25" s="140">
        <f>Юнг!C62</f>
        <v>200</v>
      </c>
      <c r="CS25" s="140">
        <f>Юнг!D62</f>
        <v>41.279</v>
      </c>
      <c r="CT25" s="138">
        <f t="shared" si="43"/>
        <v>20.6395</v>
      </c>
      <c r="CU25" s="140">
        <f>Юнг!C66</f>
        <v>880.5</v>
      </c>
      <c r="CV25" s="140">
        <f>Юнг!D66</f>
        <v>371.49318</v>
      </c>
      <c r="CW25" s="138">
        <f t="shared" si="44"/>
        <v>42.19116183986371</v>
      </c>
      <c r="CX25" s="140">
        <f>Юнг!C77</f>
        <v>876.1</v>
      </c>
      <c r="CY25" s="140">
        <f>Юнг!D77</f>
        <v>300.40174</v>
      </c>
      <c r="CZ25" s="138">
        <f t="shared" si="10"/>
        <v>34.28852185823536</v>
      </c>
      <c r="DA25" s="138">
        <f>Юнг!C85</f>
        <v>0</v>
      </c>
      <c r="DB25" s="138">
        <f>Юнг!D85</f>
        <v>0</v>
      </c>
      <c r="DC25" s="138" t="e">
        <f t="shared" si="11"/>
        <v>#DIV/0!</v>
      </c>
      <c r="DD25" s="139">
        <f>Юнг!C89</f>
        <v>10.8</v>
      </c>
      <c r="DE25" s="139">
        <f>Юнг!D89</f>
        <v>0</v>
      </c>
      <c r="DF25" s="138">
        <f t="shared" si="45"/>
        <v>0</v>
      </c>
      <c r="DG25" s="138">
        <f>Юнг!C99</f>
        <v>159.7</v>
      </c>
      <c r="DH25" s="138">
        <f>Юнг!D99</f>
        <v>39.925</v>
      </c>
      <c r="DI25" s="138">
        <f t="shared" si="47"/>
        <v>25</v>
      </c>
      <c r="DJ25" s="143">
        <f t="shared" si="12"/>
        <v>4.547473508864641E-13</v>
      </c>
      <c r="DK25" s="143">
        <f t="shared" si="13"/>
        <v>-149.7663100000001</v>
      </c>
      <c r="DL25" s="138"/>
    </row>
    <row r="26" spans="1:116" s="127" customFormat="1" ht="15" customHeight="1">
      <c r="A26" s="134">
        <v>14</v>
      </c>
      <c r="B26" s="135" t="s">
        <v>227</v>
      </c>
      <c r="C26" s="136">
        <f t="shared" si="14"/>
        <v>3792.275</v>
      </c>
      <c r="D26" s="152">
        <f t="shared" si="0"/>
        <v>1526.9302200000002</v>
      </c>
      <c r="E26" s="138">
        <f t="shared" si="1"/>
        <v>40.26422714597439</v>
      </c>
      <c r="F26" s="139">
        <f t="shared" si="15"/>
        <v>880.5</v>
      </c>
      <c r="G26" s="139">
        <f t="shared" si="2"/>
        <v>264.84522000000004</v>
      </c>
      <c r="H26" s="138">
        <f t="shared" si="16"/>
        <v>30.078957410562186</v>
      </c>
      <c r="I26" s="140">
        <f>Юськ!C7</f>
        <v>392.8</v>
      </c>
      <c r="J26" s="185">
        <f>Юськ!D7</f>
        <v>121.02853</v>
      </c>
      <c r="K26" s="138">
        <f t="shared" si="17"/>
        <v>30.811743890020367</v>
      </c>
      <c r="L26" s="140">
        <f>Юськ!C9</f>
        <v>20</v>
      </c>
      <c r="M26" s="140">
        <f>Юськ!D9</f>
        <v>0.5361</v>
      </c>
      <c r="N26" s="138">
        <f t="shared" si="18"/>
        <v>2.6805000000000003</v>
      </c>
      <c r="O26" s="140">
        <f>Юськ!C12</f>
        <v>33.8</v>
      </c>
      <c r="P26" s="140">
        <f>Юськ!D12</f>
        <v>8.72034</v>
      </c>
      <c r="Q26" s="138">
        <f t="shared" si="19"/>
        <v>25.799822485207102</v>
      </c>
      <c r="R26" s="148">
        <f>Юськ!C11</f>
        <v>338.4</v>
      </c>
      <c r="S26" s="243">
        <f>Юськ!D11</f>
        <v>84.26612</v>
      </c>
      <c r="T26" s="138">
        <f t="shared" si="20"/>
        <v>24.901335697399528</v>
      </c>
      <c r="U26" s="138">
        <f>Юськ!C17</f>
        <v>15.5</v>
      </c>
      <c r="V26" s="138">
        <f>Юськ!D17</f>
        <v>7.16</v>
      </c>
      <c r="W26" s="138">
        <f t="shared" si="21"/>
        <v>46.193548387096776</v>
      </c>
      <c r="X26" s="140">
        <f>Юськ!C21</f>
        <v>34</v>
      </c>
      <c r="Y26" s="140">
        <f>Юськ!D21</f>
        <v>18.77861</v>
      </c>
      <c r="Z26" s="138">
        <f t="shared" si="22"/>
        <v>55.23120588235294</v>
      </c>
      <c r="AA26" s="140"/>
      <c r="AB26" s="140"/>
      <c r="AC26" s="138" t="e">
        <f t="shared" si="23"/>
        <v>#DIV/0!</v>
      </c>
      <c r="AD26" s="140">
        <f>Юськ!C22</f>
        <v>15</v>
      </c>
      <c r="AE26" s="140">
        <f>Юськ!D22</f>
        <v>24.35552</v>
      </c>
      <c r="AF26" s="138">
        <f t="shared" si="24"/>
        <v>162.3701333333333</v>
      </c>
      <c r="AG26" s="140"/>
      <c r="AH26" s="140">
        <f>Юськ!D19</f>
        <v>0</v>
      </c>
      <c r="AI26" s="138" t="e">
        <f t="shared" si="25"/>
        <v>#DIV/0!</v>
      </c>
      <c r="AJ26" s="138">
        <f>Юськ!C25</f>
        <v>30</v>
      </c>
      <c r="AK26" s="138">
        <f>Юськ!D25</f>
        <v>0</v>
      </c>
      <c r="AL26" s="138">
        <f t="shared" si="26"/>
        <v>0</v>
      </c>
      <c r="AM26" s="146">
        <f>Юськ!C34</f>
        <v>1</v>
      </c>
      <c r="AN26" s="146">
        <f>Юськ!D34</f>
        <v>0</v>
      </c>
      <c r="AO26" s="138">
        <f t="shared" si="27"/>
        <v>0</v>
      </c>
      <c r="AP26" s="138"/>
      <c r="AQ26" s="138"/>
      <c r="AR26" s="138" t="e">
        <f t="shared" si="28"/>
        <v>#DIV/0!</v>
      </c>
      <c r="AS26" s="138"/>
      <c r="AT26" s="138"/>
      <c r="AU26" s="141" t="e">
        <f t="shared" si="29"/>
        <v>#DIV/0!</v>
      </c>
      <c r="AV26" s="141"/>
      <c r="AW26" s="141"/>
      <c r="AX26" s="141" t="e">
        <f t="shared" si="30"/>
        <v>#DIV/0!</v>
      </c>
      <c r="AY26" s="140">
        <f t="shared" si="3"/>
        <v>2911.775</v>
      </c>
      <c r="AZ26" s="140">
        <f t="shared" si="4"/>
        <v>1262.085</v>
      </c>
      <c r="BA26" s="138">
        <f t="shared" si="46"/>
        <v>43.34418009633299</v>
      </c>
      <c r="BB26" s="142">
        <f>Юськ!C40</f>
        <v>2119.3</v>
      </c>
      <c r="BC26" s="142">
        <f>Юськ!D40</f>
        <v>831.9</v>
      </c>
      <c r="BD26" s="138">
        <f t="shared" si="31"/>
        <v>39.25352710800736</v>
      </c>
      <c r="BE26" s="138">
        <f>Юськ!C41</f>
        <v>449.4</v>
      </c>
      <c r="BF26" s="138">
        <f>Юськ!D41</f>
        <v>224.8</v>
      </c>
      <c r="BG26" s="138">
        <f t="shared" si="32"/>
        <v>50.022251891410775</v>
      </c>
      <c r="BH26" s="138">
        <f>Юськ!C42</f>
        <v>231.1</v>
      </c>
      <c r="BI26" s="138">
        <f>Юськ!D42</f>
        <v>93.525</v>
      </c>
      <c r="BJ26" s="138">
        <f t="shared" si="5"/>
        <v>40.46949372565989</v>
      </c>
      <c r="BK26" s="138">
        <f>Юськ!C43</f>
        <v>111.975</v>
      </c>
      <c r="BL26" s="138">
        <f>Юськ!D43</f>
        <v>111.86</v>
      </c>
      <c r="BM26" s="138">
        <f t="shared" si="6"/>
        <v>99.89729850413039</v>
      </c>
      <c r="BN26" s="138"/>
      <c r="BO26" s="138"/>
      <c r="BP26" s="138" t="e">
        <f t="shared" si="7"/>
        <v>#DIV/0!</v>
      </c>
      <c r="BQ26" s="140"/>
      <c r="BR26" s="140"/>
      <c r="BS26" s="138" t="e">
        <f t="shared" si="33"/>
        <v>#DIV/0!</v>
      </c>
      <c r="BT26" s="140">
        <f t="shared" si="8"/>
        <v>3792.275</v>
      </c>
      <c r="BU26" s="140">
        <f t="shared" si="9"/>
        <v>1432.76936</v>
      </c>
      <c r="BV26" s="138">
        <f t="shared" si="34"/>
        <v>37.78126217112419</v>
      </c>
      <c r="BW26" s="140">
        <f t="shared" si="35"/>
        <v>666.815</v>
      </c>
      <c r="BX26" s="140">
        <f t="shared" si="35"/>
        <v>230.54353</v>
      </c>
      <c r="BY26" s="138">
        <f t="shared" si="36"/>
        <v>34.57383682130726</v>
      </c>
      <c r="BZ26" s="138">
        <f>Юськ!C53</f>
        <v>656.815</v>
      </c>
      <c r="CA26" s="138">
        <f>Юськ!D53</f>
        <v>230.54353</v>
      </c>
      <c r="CB26" s="138">
        <f t="shared" si="37"/>
        <v>35.10022304606319</v>
      </c>
      <c r="CC26" s="138"/>
      <c r="CD26" s="138"/>
      <c r="CE26" s="138" t="e">
        <f t="shared" si="38"/>
        <v>#DIV/0!</v>
      </c>
      <c r="CF26" s="138">
        <f>Юськ!C55</f>
        <v>10</v>
      </c>
      <c r="CG26" s="138"/>
      <c r="CH26" s="138">
        <f t="shared" si="39"/>
        <v>0</v>
      </c>
      <c r="CI26" s="138"/>
      <c r="CJ26" s="138"/>
      <c r="CK26" s="138" t="e">
        <f t="shared" si="40"/>
        <v>#DIV/0!</v>
      </c>
      <c r="CL26" s="138">
        <f>Юськ!C56</f>
        <v>111.86</v>
      </c>
      <c r="CM26" s="138">
        <f>Юськ!D56</f>
        <v>30.235</v>
      </c>
      <c r="CN26" s="138">
        <f t="shared" si="41"/>
        <v>27.029322367244767</v>
      </c>
      <c r="CO26" s="138">
        <f>Юськ!C58</f>
        <v>70</v>
      </c>
      <c r="CP26" s="138">
        <f>Юськ!D58</f>
        <v>0</v>
      </c>
      <c r="CQ26" s="138">
        <f t="shared" si="42"/>
        <v>0</v>
      </c>
      <c r="CR26" s="140">
        <f>Юськ!C62</f>
        <v>50</v>
      </c>
      <c r="CS26" s="140">
        <f>Юськ!D62</f>
        <v>0</v>
      </c>
      <c r="CT26" s="138">
        <f t="shared" si="43"/>
        <v>0</v>
      </c>
      <c r="CU26" s="140">
        <f>Юськ!C66</f>
        <v>711.1</v>
      </c>
      <c r="CV26" s="140">
        <f>Юськ!D66</f>
        <v>312.39214</v>
      </c>
      <c r="CW26" s="138">
        <f t="shared" si="44"/>
        <v>43.93083110673604</v>
      </c>
      <c r="CX26" s="148">
        <f>Юськ!C77</f>
        <v>1987.4</v>
      </c>
      <c r="CY26" s="148">
        <f>Юськ!D77</f>
        <v>813.92369</v>
      </c>
      <c r="CZ26" s="138">
        <f t="shared" si="10"/>
        <v>40.95419593438663</v>
      </c>
      <c r="DA26" s="138">
        <f>Юськ!C85</f>
        <v>0</v>
      </c>
      <c r="DB26" s="138">
        <f>Юськ!D85</f>
        <v>0</v>
      </c>
      <c r="DC26" s="138" t="e">
        <f t="shared" si="11"/>
        <v>#DIV/0!</v>
      </c>
      <c r="DD26" s="139">
        <f>Юськ!C89</f>
        <v>12.4</v>
      </c>
      <c r="DE26" s="139">
        <f>Юськ!D89</f>
        <v>0</v>
      </c>
      <c r="DF26" s="138">
        <f t="shared" si="45"/>
        <v>0</v>
      </c>
      <c r="DG26" s="138">
        <f>Юськ!C99</f>
        <v>182.7</v>
      </c>
      <c r="DH26" s="138">
        <f>Юськ!D99</f>
        <v>45.675</v>
      </c>
      <c r="DI26" s="138">
        <f t="shared" si="47"/>
        <v>25</v>
      </c>
      <c r="DJ26" s="143">
        <f t="shared" si="12"/>
        <v>0</v>
      </c>
      <c r="DK26" s="143">
        <f t="shared" si="13"/>
        <v>-94.16086000000018</v>
      </c>
      <c r="DL26" s="138"/>
    </row>
    <row r="27" spans="1:116" s="127" customFormat="1" ht="15" customHeight="1">
      <c r="A27" s="134">
        <v>15</v>
      </c>
      <c r="B27" s="135" t="s">
        <v>228</v>
      </c>
      <c r="C27" s="136">
        <f t="shared" si="14"/>
        <v>5833.478</v>
      </c>
      <c r="D27" s="152">
        <f t="shared" si="0"/>
        <v>2743.04513</v>
      </c>
      <c r="E27" s="138">
        <f t="shared" si="1"/>
        <v>47.022464642876855</v>
      </c>
      <c r="F27" s="139">
        <f t="shared" si="15"/>
        <v>670.6</v>
      </c>
      <c r="G27" s="139">
        <f t="shared" si="2"/>
        <v>134.13913</v>
      </c>
      <c r="H27" s="138">
        <f t="shared" si="16"/>
        <v>20.002852669251414</v>
      </c>
      <c r="I27" s="140">
        <f>Яраб!C7</f>
        <v>291.8</v>
      </c>
      <c r="J27" s="185">
        <f>Яраб!D7</f>
        <v>63.24511</v>
      </c>
      <c r="K27" s="138">
        <f t="shared" si="17"/>
        <v>21.674129540781355</v>
      </c>
      <c r="L27" s="140">
        <f>Яраб!C9</f>
        <v>10.6</v>
      </c>
      <c r="M27" s="140">
        <f>Яраб!D9</f>
        <v>9.15419</v>
      </c>
      <c r="N27" s="138">
        <f t="shared" si="18"/>
        <v>86.36028301886792</v>
      </c>
      <c r="O27" s="140">
        <f>Яраб!C12</f>
        <v>31.6</v>
      </c>
      <c r="P27" s="140">
        <f>Яраб!D12</f>
        <v>6.6525</v>
      </c>
      <c r="Q27" s="138">
        <f t="shared" si="19"/>
        <v>21.052215189873415</v>
      </c>
      <c r="R27" s="140">
        <f>Яраб!C11</f>
        <v>229.6</v>
      </c>
      <c r="S27" s="140">
        <f>Яраб!D11</f>
        <v>22.71631</v>
      </c>
      <c r="T27" s="138">
        <f t="shared" si="20"/>
        <v>9.893863240418119</v>
      </c>
      <c r="U27" s="138">
        <f>Яраб!C17</f>
        <v>21</v>
      </c>
      <c r="V27" s="138">
        <f>Яраб!D17</f>
        <v>10.28228</v>
      </c>
      <c r="W27" s="138">
        <f t="shared" si="21"/>
        <v>48.96323809523809</v>
      </c>
      <c r="X27" s="140">
        <f>Яраб!C21</f>
        <v>25</v>
      </c>
      <c r="Y27" s="140">
        <f>Яраб!D21</f>
        <v>18.59089</v>
      </c>
      <c r="Z27" s="138">
        <f t="shared" si="22"/>
        <v>74.36356</v>
      </c>
      <c r="AA27" s="140"/>
      <c r="AB27" s="140"/>
      <c r="AC27" s="138" t="e">
        <f t="shared" si="23"/>
        <v>#DIV/0!</v>
      </c>
      <c r="AD27" s="140">
        <f>Яраб!C22</f>
        <v>20</v>
      </c>
      <c r="AE27" s="140">
        <f>Яраб!D22</f>
        <v>2.0691</v>
      </c>
      <c r="AF27" s="138">
        <f t="shared" si="24"/>
        <v>10.345500000000001</v>
      </c>
      <c r="AG27" s="140"/>
      <c r="AH27" s="140">
        <f>Яраб!D19</f>
        <v>0</v>
      </c>
      <c r="AI27" s="138" t="e">
        <f t="shared" si="25"/>
        <v>#DIV/0!</v>
      </c>
      <c r="AJ27" s="138">
        <f>Яраб!C25</f>
        <v>40</v>
      </c>
      <c r="AK27" s="138">
        <f>Яраб!D25</f>
        <v>1.42875</v>
      </c>
      <c r="AL27" s="138">
        <f t="shared" si="26"/>
        <v>3.571875</v>
      </c>
      <c r="AM27" s="138">
        <f>Яраб!C34</f>
        <v>1</v>
      </c>
      <c r="AN27" s="138">
        <f>Яраб!D34</f>
        <v>0</v>
      </c>
      <c r="AO27" s="138">
        <f t="shared" si="27"/>
        <v>0</v>
      </c>
      <c r="AP27" s="138"/>
      <c r="AQ27" s="138"/>
      <c r="AR27" s="138" t="e">
        <f t="shared" si="28"/>
        <v>#DIV/0!</v>
      </c>
      <c r="AS27" s="138"/>
      <c r="AT27" s="138"/>
      <c r="AU27" s="141" t="e">
        <f t="shared" si="29"/>
        <v>#DIV/0!</v>
      </c>
      <c r="AV27" s="141"/>
      <c r="AW27" s="141"/>
      <c r="AX27" s="141" t="e">
        <f t="shared" si="30"/>
        <v>#DIV/0!</v>
      </c>
      <c r="AY27" s="140">
        <f t="shared" si="3"/>
        <v>5162.878</v>
      </c>
      <c r="AZ27" s="140">
        <f t="shared" si="4"/>
        <v>2608.906</v>
      </c>
      <c r="BA27" s="138">
        <f t="shared" si="46"/>
        <v>50.532009472236226</v>
      </c>
      <c r="BB27" s="142">
        <f>Яраб!C40</f>
        <v>2383.2</v>
      </c>
      <c r="BC27" s="142">
        <f>Яраб!D40</f>
        <v>937.7</v>
      </c>
      <c r="BD27" s="138">
        <f t="shared" si="31"/>
        <v>39.3462571332662</v>
      </c>
      <c r="BE27" s="138">
        <f>Яраб!C41</f>
        <v>117.7</v>
      </c>
      <c r="BF27" s="138">
        <f>Яраб!D41</f>
        <v>58.8</v>
      </c>
      <c r="BG27" s="138">
        <f t="shared" si="32"/>
        <v>49.95751911639762</v>
      </c>
      <c r="BH27" s="138">
        <f>Яраб!C42</f>
        <v>1132.6</v>
      </c>
      <c r="BI27" s="138">
        <f>Яраб!D42</f>
        <v>83.146</v>
      </c>
      <c r="BJ27" s="138">
        <f t="shared" si="5"/>
        <v>7.341161928306551</v>
      </c>
      <c r="BK27" s="138">
        <f>Яраб!C43</f>
        <v>1529.378</v>
      </c>
      <c r="BL27" s="138">
        <f>Яраб!D43</f>
        <v>1529.26</v>
      </c>
      <c r="BM27" s="138">
        <f t="shared" si="6"/>
        <v>99.99228444504891</v>
      </c>
      <c r="BN27" s="138"/>
      <c r="BO27" s="138"/>
      <c r="BP27" s="138" t="e">
        <f t="shared" si="7"/>
        <v>#DIV/0!</v>
      </c>
      <c r="BQ27" s="140"/>
      <c r="BR27" s="140"/>
      <c r="BS27" s="138" t="e">
        <f t="shared" si="33"/>
        <v>#DIV/0!</v>
      </c>
      <c r="BT27" s="140">
        <f t="shared" si="8"/>
        <v>5925.778</v>
      </c>
      <c r="BU27" s="140">
        <f t="shared" si="9"/>
        <v>1343.56591</v>
      </c>
      <c r="BV27" s="138">
        <f t="shared" si="34"/>
        <v>22.673240712021272</v>
      </c>
      <c r="BW27" s="140">
        <f t="shared" si="35"/>
        <v>726.918</v>
      </c>
      <c r="BX27" s="140">
        <f t="shared" si="35"/>
        <v>205.64187</v>
      </c>
      <c r="BY27" s="138">
        <f t="shared" si="36"/>
        <v>28.289555355624707</v>
      </c>
      <c r="BZ27" s="138">
        <f>Яраб!C53</f>
        <v>720.618</v>
      </c>
      <c r="CA27" s="138">
        <f>Яраб!D53</f>
        <v>205.64187</v>
      </c>
      <c r="CB27" s="138">
        <f t="shared" si="37"/>
        <v>28.536876680848938</v>
      </c>
      <c r="CC27" s="138"/>
      <c r="CD27" s="138"/>
      <c r="CE27" s="138" t="e">
        <f t="shared" si="38"/>
        <v>#DIV/0!</v>
      </c>
      <c r="CF27" s="138">
        <f>Яраб!C55</f>
        <v>6.3</v>
      </c>
      <c r="CG27" s="138"/>
      <c r="CH27" s="138">
        <f t="shared" si="39"/>
        <v>0</v>
      </c>
      <c r="CI27" s="138"/>
      <c r="CJ27" s="138"/>
      <c r="CK27" s="138" t="e">
        <f t="shared" si="40"/>
        <v>#DIV/0!</v>
      </c>
      <c r="CL27" s="138">
        <f>Яраб!C56</f>
        <v>111.86</v>
      </c>
      <c r="CM27" s="138">
        <f>Яраб!D56</f>
        <v>29.0748</v>
      </c>
      <c r="CN27" s="138">
        <f t="shared" si="41"/>
        <v>25.992133023422138</v>
      </c>
      <c r="CO27" s="138">
        <f>Яраб!C58</f>
        <v>10.7</v>
      </c>
      <c r="CP27" s="138">
        <f>Яраб!D58</f>
        <v>0</v>
      </c>
      <c r="CQ27" s="138">
        <f t="shared" si="42"/>
        <v>0</v>
      </c>
      <c r="CR27" s="140">
        <f>Яраб!C62</f>
        <v>35</v>
      </c>
      <c r="CS27" s="140">
        <f>Яраб!D62</f>
        <v>0</v>
      </c>
      <c r="CT27" s="138">
        <f t="shared" si="43"/>
        <v>0</v>
      </c>
      <c r="CU27" s="140">
        <f>Яраб!C66</f>
        <v>2129</v>
      </c>
      <c r="CV27" s="140">
        <f>Яраб!D66</f>
        <v>329.60065</v>
      </c>
      <c r="CW27" s="138">
        <f t="shared" si="44"/>
        <v>15.481477219351808</v>
      </c>
      <c r="CX27" s="140">
        <f>Яраб!C77</f>
        <v>1815.8</v>
      </c>
      <c r="CY27" s="140">
        <f>Яраб!D77</f>
        <v>724.69859</v>
      </c>
      <c r="CZ27" s="138">
        <f t="shared" si="10"/>
        <v>39.910705474171166</v>
      </c>
      <c r="DA27" s="138">
        <f>Яраб!C85</f>
        <v>897.3</v>
      </c>
      <c r="DB27" s="138">
        <f>Яраб!D85</f>
        <v>0</v>
      </c>
      <c r="DC27" s="138">
        <f t="shared" si="11"/>
        <v>0</v>
      </c>
      <c r="DD27" s="139">
        <f>Яраб!C89</f>
        <v>13</v>
      </c>
      <c r="DE27" s="139">
        <f>Яраб!D89</f>
        <v>8</v>
      </c>
      <c r="DF27" s="138">
        <f t="shared" si="45"/>
        <v>61.53846153846154</v>
      </c>
      <c r="DG27" s="138">
        <f>Яраб!C99</f>
        <v>186.2</v>
      </c>
      <c r="DH27" s="138">
        <f>Яраб!D99</f>
        <v>46.55</v>
      </c>
      <c r="DI27" s="138">
        <f t="shared" si="47"/>
        <v>25</v>
      </c>
      <c r="DJ27" s="143">
        <f t="shared" si="12"/>
        <v>92.30000000000018</v>
      </c>
      <c r="DK27" s="143">
        <f t="shared" si="13"/>
        <v>-1399.47922</v>
      </c>
      <c r="DL27" s="138">
        <f>DK27/DJ27*100</f>
        <v>-1516.228840736725</v>
      </c>
    </row>
    <row r="28" spans="1:116" s="127" customFormat="1" ht="15" customHeight="1">
      <c r="A28" s="134">
        <v>16</v>
      </c>
      <c r="B28" s="135" t="s">
        <v>229</v>
      </c>
      <c r="C28" s="136">
        <f t="shared" si="14"/>
        <v>2380.9939999999997</v>
      </c>
      <c r="D28" s="152">
        <f t="shared" si="0"/>
        <v>909.9385799999999</v>
      </c>
      <c r="E28" s="138">
        <f t="shared" si="1"/>
        <v>38.21675233116925</v>
      </c>
      <c r="F28" s="139">
        <f t="shared" si="15"/>
        <v>415.4</v>
      </c>
      <c r="G28" s="139">
        <f t="shared" si="2"/>
        <v>78.92858000000001</v>
      </c>
      <c r="H28" s="138">
        <f t="shared" si="16"/>
        <v>19.000621088107852</v>
      </c>
      <c r="I28" s="140">
        <f>Ярос!C7</f>
        <v>108.6</v>
      </c>
      <c r="J28" s="185">
        <f>Ярос!D7</f>
        <v>34.37552</v>
      </c>
      <c r="K28" s="138">
        <f t="shared" si="17"/>
        <v>31.65333333333334</v>
      </c>
      <c r="L28" s="140">
        <f>Ярос!C9</f>
        <v>0</v>
      </c>
      <c r="M28" s="140">
        <f>Ярос!D9</f>
        <v>0.54</v>
      </c>
      <c r="N28" s="138" t="e">
        <f t="shared" si="18"/>
        <v>#DIV/0!</v>
      </c>
      <c r="O28" s="140">
        <f>Ярос!C12</f>
        <v>30.1</v>
      </c>
      <c r="P28" s="140">
        <f>Ярос!D12</f>
        <v>3.02062</v>
      </c>
      <c r="Q28" s="138">
        <f t="shared" si="19"/>
        <v>10.035282392026577</v>
      </c>
      <c r="R28" s="140">
        <f>Ярос!C11</f>
        <v>189</v>
      </c>
      <c r="S28" s="140">
        <f>Ярос!D11</f>
        <v>18.12124</v>
      </c>
      <c r="T28" s="138">
        <f t="shared" si="20"/>
        <v>9.587957671957673</v>
      </c>
      <c r="U28" s="138">
        <f>Ярос!C17</f>
        <v>11.7</v>
      </c>
      <c r="V28" s="138">
        <f>Ярос!D17</f>
        <v>15.3</v>
      </c>
      <c r="W28" s="138">
        <f t="shared" si="21"/>
        <v>130.7692307692308</v>
      </c>
      <c r="X28" s="140">
        <f>Ярос!C21</f>
        <v>45</v>
      </c>
      <c r="Y28" s="140">
        <f>Ярос!D21</f>
        <v>0.07155</v>
      </c>
      <c r="Z28" s="138">
        <f t="shared" si="22"/>
        <v>0.159</v>
      </c>
      <c r="AA28" s="140"/>
      <c r="AB28" s="140"/>
      <c r="AC28" s="138" t="e">
        <f t="shared" si="23"/>
        <v>#DIV/0!</v>
      </c>
      <c r="AD28" s="140">
        <f>Ярос!C22</f>
        <v>0</v>
      </c>
      <c r="AE28" s="140">
        <f>Ярос!D22</f>
        <v>3.8875</v>
      </c>
      <c r="AF28" s="138" t="e">
        <f t="shared" si="24"/>
        <v>#DIV/0!</v>
      </c>
      <c r="AG28" s="140"/>
      <c r="AH28" s="140">
        <f>Ярос!D19</f>
        <v>0</v>
      </c>
      <c r="AI28" s="138" t="e">
        <f t="shared" si="25"/>
        <v>#DIV/0!</v>
      </c>
      <c r="AJ28" s="138">
        <f>Ярос!C25</f>
        <v>30</v>
      </c>
      <c r="AK28" s="138">
        <f>Ярос!D25</f>
        <v>0</v>
      </c>
      <c r="AL28" s="138">
        <f t="shared" si="26"/>
        <v>0</v>
      </c>
      <c r="AM28" s="146">
        <f>Ярос!C34</f>
        <v>1</v>
      </c>
      <c r="AN28" s="146">
        <f>Ярос!D34</f>
        <v>3.61215</v>
      </c>
      <c r="AO28" s="138">
        <f t="shared" si="27"/>
        <v>361.21500000000003</v>
      </c>
      <c r="AP28" s="138"/>
      <c r="AQ28" s="138"/>
      <c r="AR28" s="138" t="e">
        <f t="shared" si="28"/>
        <v>#DIV/0!</v>
      </c>
      <c r="AS28" s="138"/>
      <c r="AT28" s="138"/>
      <c r="AU28" s="141" t="e">
        <f t="shared" si="29"/>
        <v>#DIV/0!</v>
      </c>
      <c r="AV28" s="141"/>
      <c r="AW28" s="141"/>
      <c r="AX28" s="141" t="e">
        <f t="shared" si="30"/>
        <v>#DIV/0!</v>
      </c>
      <c r="AY28" s="140">
        <f t="shared" si="3"/>
        <v>1965.5939999999998</v>
      </c>
      <c r="AZ28" s="140">
        <f t="shared" si="4"/>
        <v>831.0099999999999</v>
      </c>
      <c r="BA28" s="138">
        <f t="shared" si="46"/>
        <v>42.27780508080509</v>
      </c>
      <c r="BB28" s="142">
        <f>Ярос!C40</f>
        <v>1745.3</v>
      </c>
      <c r="BC28" s="142">
        <f>Ярос!D40</f>
        <v>687.3</v>
      </c>
      <c r="BD28" s="138">
        <f t="shared" si="31"/>
        <v>39.380049275196235</v>
      </c>
      <c r="BE28" s="138"/>
      <c r="BF28" s="138"/>
      <c r="BG28" s="138" t="e">
        <f t="shared" si="32"/>
        <v>#DIV/0!</v>
      </c>
      <c r="BH28" s="138">
        <f>Ярос!C42</f>
        <v>166.3</v>
      </c>
      <c r="BI28" s="138">
        <f>Ярос!D42</f>
        <v>89.8</v>
      </c>
      <c r="BJ28" s="138">
        <f t="shared" si="5"/>
        <v>53.99879735417918</v>
      </c>
      <c r="BK28" s="138">
        <f>Ярос!C43</f>
        <v>53.994</v>
      </c>
      <c r="BL28" s="138">
        <f>Ярос!D43</f>
        <v>53.91</v>
      </c>
      <c r="BM28" s="138">
        <f t="shared" si="6"/>
        <v>99.84442715857317</v>
      </c>
      <c r="BN28" s="138"/>
      <c r="BO28" s="138"/>
      <c r="BP28" s="138" t="e">
        <f t="shared" si="7"/>
        <v>#DIV/0!</v>
      </c>
      <c r="BQ28" s="140"/>
      <c r="BR28" s="140"/>
      <c r="BS28" s="138" t="e">
        <f t="shared" si="33"/>
        <v>#DIV/0!</v>
      </c>
      <c r="BT28" s="140">
        <f t="shared" si="8"/>
        <v>2796.654</v>
      </c>
      <c r="BU28" s="140">
        <f t="shared" si="9"/>
        <v>888.3928000000001</v>
      </c>
      <c r="BV28" s="138">
        <f t="shared" si="34"/>
        <v>31.766274984320553</v>
      </c>
      <c r="BW28" s="140">
        <f t="shared" si="35"/>
        <v>721.484</v>
      </c>
      <c r="BX28" s="140">
        <f t="shared" si="35"/>
        <v>240.04555</v>
      </c>
      <c r="BY28" s="138">
        <f t="shared" si="36"/>
        <v>33.27108432065021</v>
      </c>
      <c r="BZ28" s="138">
        <f>Ярос!C53</f>
        <v>711.484</v>
      </c>
      <c r="CA28" s="138">
        <f>Ярос!D53</f>
        <v>240.04555</v>
      </c>
      <c r="CB28" s="138">
        <f t="shared" si="37"/>
        <v>33.73871373073744</v>
      </c>
      <c r="CC28" s="138"/>
      <c r="CD28" s="138"/>
      <c r="CE28" s="138" t="e">
        <f t="shared" si="38"/>
        <v>#DIV/0!</v>
      </c>
      <c r="CF28" s="138">
        <f>Ярос!C55</f>
        <v>10</v>
      </c>
      <c r="CG28" s="138"/>
      <c r="CH28" s="138">
        <f t="shared" si="39"/>
        <v>0</v>
      </c>
      <c r="CI28" s="138"/>
      <c r="CJ28" s="138"/>
      <c r="CK28" s="138" t="e">
        <f t="shared" si="40"/>
        <v>#DIV/0!</v>
      </c>
      <c r="CL28" s="138">
        <f>Ярос!C56</f>
        <v>53.91</v>
      </c>
      <c r="CM28" s="138">
        <f>Ярос!D56</f>
        <v>12.1116</v>
      </c>
      <c r="CN28" s="138">
        <f t="shared" si="41"/>
        <v>22.466332776850308</v>
      </c>
      <c r="CO28" s="138">
        <f>Ярос!C58</f>
        <v>10</v>
      </c>
      <c r="CP28" s="138">
        <f>Ярос!D58</f>
        <v>0</v>
      </c>
      <c r="CQ28" s="138">
        <f t="shared" si="42"/>
        <v>0</v>
      </c>
      <c r="CR28" s="140">
        <f>Ярос!C62</f>
        <v>100</v>
      </c>
      <c r="CS28" s="140">
        <f>Ярос!D62</f>
        <v>0</v>
      </c>
      <c r="CT28" s="138">
        <f t="shared" si="43"/>
        <v>0</v>
      </c>
      <c r="CU28" s="140">
        <f>Ярос!C66</f>
        <v>691.86</v>
      </c>
      <c r="CV28" s="140">
        <f>Ярос!D66</f>
        <v>314.63704</v>
      </c>
      <c r="CW28" s="138">
        <f t="shared" si="44"/>
        <v>45.476980892088</v>
      </c>
      <c r="CX28" s="148">
        <f>Ярос!C77</f>
        <v>1078.9</v>
      </c>
      <c r="CY28" s="148">
        <f>Ярос!D77</f>
        <v>285.77661</v>
      </c>
      <c r="CZ28" s="138">
        <f t="shared" si="10"/>
        <v>26.487775512095652</v>
      </c>
      <c r="DA28" s="138">
        <f>Ярос!C85</f>
        <v>0</v>
      </c>
      <c r="DB28" s="138">
        <f>Ярос!D85</f>
        <v>0</v>
      </c>
      <c r="DC28" s="138" t="e">
        <f t="shared" si="11"/>
        <v>#DIV/0!</v>
      </c>
      <c r="DD28" s="139">
        <f>Ярос!C89</f>
        <v>9</v>
      </c>
      <c r="DE28" s="139">
        <f>Ярос!D89</f>
        <v>2.947</v>
      </c>
      <c r="DF28" s="138">
        <f t="shared" si="45"/>
        <v>32.74444444444444</v>
      </c>
      <c r="DG28" s="138">
        <f>Ярос!C99</f>
        <v>131.5</v>
      </c>
      <c r="DH28" s="138">
        <f>Ярос!D99</f>
        <v>32.875</v>
      </c>
      <c r="DI28" s="138">
        <f t="shared" si="47"/>
        <v>25</v>
      </c>
      <c r="DJ28" s="143">
        <f t="shared" si="12"/>
        <v>415.6600000000003</v>
      </c>
      <c r="DK28" s="143">
        <f t="shared" si="13"/>
        <v>-21.54577999999981</v>
      </c>
      <c r="DL28" s="138">
        <f>DK28/DJ28*100</f>
        <v>-5.183510561516575</v>
      </c>
    </row>
    <row r="29" spans="1:116" s="127" customFormat="1" ht="15" customHeight="1">
      <c r="A29" s="154"/>
      <c r="B29" s="155"/>
      <c r="C29" s="136"/>
      <c r="D29" s="156"/>
      <c r="E29" s="138"/>
      <c r="F29" s="139"/>
      <c r="G29" s="185"/>
      <c r="H29" s="138"/>
      <c r="I29" s="140"/>
      <c r="J29" s="140"/>
      <c r="K29" s="138"/>
      <c r="L29" s="140"/>
      <c r="M29" s="140"/>
      <c r="N29" s="138"/>
      <c r="O29" s="140"/>
      <c r="P29" s="185"/>
      <c r="Q29" s="138"/>
      <c r="R29" s="140"/>
      <c r="S29" s="185"/>
      <c r="T29" s="138"/>
      <c r="U29" s="157"/>
      <c r="V29" s="138"/>
      <c r="W29" s="138"/>
      <c r="X29" s="140"/>
      <c r="Y29" s="140"/>
      <c r="Z29" s="138"/>
      <c r="AA29" s="140"/>
      <c r="AB29" s="140"/>
      <c r="AC29" s="138"/>
      <c r="AD29" s="140"/>
      <c r="AE29" s="140"/>
      <c r="AF29" s="138"/>
      <c r="AG29" s="140"/>
      <c r="AH29" s="140"/>
      <c r="AI29" s="138"/>
      <c r="AJ29" s="138"/>
      <c r="AK29" s="213"/>
      <c r="AL29" s="138"/>
      <c r="AM29" s="138"/>
      <c r="AN29" s="138"/>
      <c r="AO29" s="138"/>
      <c r="AP29" s="138"/>
      <c r="AQ29" s="138"/>
      <c r="AR29" s="138"/>
      <c r="AS29" s="138"/>
      <c r="AT29" s="138"/>
      <c r="AU29" s="141"/>
      <c r="AV29" s="141"/>
      <c r="AW29" s="141"/>
      <c r="AX29" s="141"/>
      <c r="AY29" s="140"/>
      <c r="AZ29" s="140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40"/>
      <c r="BR29" s="140"/>
      <c r="BS29" s="138"/>
      <c r="BT29" s="140"/>
      <c r="BU29" s="140"/>
      <c r="BV29" s="138"/>
      <c r="BW29" s="140"/>
      <c r="BX29" s="140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40"/>
      <c r="CS29" s="140"/>
      <c r="CT29" s="138"/>
      <c r="CU29" s="140"/>
      <c r="CV29" s="140"/>
      <c r="CW29" s="138"/>
      <c r="CX29" s="140"/>
      <c r="CY29" s="140"/>
      <c r="CZ29" s="138"/>
      <c r="DA29" s="138"/>
      <c r="DB29" s="138"/>
      <c r="DC29" s="138"/>
      <c r="DD29" s="139"/>
      <c r="DE29" s="139"/>
      <c r="DF29" s="138"/>
      <c r="DG29" s="138"/>
      <c r="DH29" s="138"/>
      <c r="DI29" s="138"/>
      <c r="DJ29" s="143"/>
      <c r="DK29" s="143"/>
      <c r="DL29" s="138"/>
    </row>
    <row r="30" spans="1:116" s="127" customFormat="1" ht="17.25" customHeight="1">
      <c r="A30" s="294" t="s">
        <v>230</v>
      </c>
      <c r="B30" s="295"/>
      <c r="C30" s="158">
        <f>SUM(C13:C28)</f>
        <v>67304.44600000001</v>
      </c>
      <c r="D30" s="299">
        <f>SUM(D13:D28)</f>
        <v>24274.191379999993</v>
      </c>
      <c r="E30" s="159">
        <f>D30/C30*100</f>
        <v>36.0662524136964</v>
      </c>
      <c r="F30" s="158">
        <f>SUM(F13:F28)</f>
        <v>18066.6</v>
      </c>
      <c r="G30" s="158">
        <f>SUM(G13:G28)</f>
        <v>6033.98938</v>
      </c>
      <c r="H30" s="159">
        <f>G30/F30*100</f>
        <v>33.398588444975815</v>
      </c>
      <c r="I30" s="158">
        <f>SUM(I13:I28)</f>
        <v>9476.800000000001</v>
      </c>
      <c r="J30" s="158">
        <f>SUM(J13:J28)</f>
        <v>3534.6351799999993</v>
      </c>
      <c r="K30" s="159">
        <f>J30/I30*100</f>
        <v>37.29777118858685</v>
      </c>
      <c r="L30" s="158">
        <f>SUM(L13:L28)</f>
        <v>170</v>
      </c>
      <c r="M30" s="158">
        <f>SUM(M13:M28)</f>
        <v>98.95686000000002</v>
      </c>
      <c r="N30" s="159">
        <f>M30/L30*100</f>
        <v>58.20991764705884</v>
      </c>
      <c r="O30" s="158">
        <f>SUM(O13:O28)</f>
        <v>420.00000000000006</v>
      </c>
      <c r="P30" s="158">
        <f>SUM(P13:P28)</f>
        <v>117.39448</v>
      </c>
      <c r="Q30" s="159">
        <f>P30/O30*100</f>
        <v>27.951066666666662</v>
      </c>
      <c r="R30" s="158">
        <f>SUM(R13:R28)</f>
        <v>4930.8</v>
      </c>
      <c r="S30" s="158">
        <f>SUM(S13:S28)</f>
        <v>1003.1104300000002</v>
      </c>
      <c r="T30" s="159">
        <f>S30/R30*100</f>
        <v>20.34376632595117</v>
      </c>
      <c r="U30" s="159">
        <f>SUM(U13:U28)</f>
        <v>199.99999999999997</v>
      </c>
      <c r="V30" s="159">
        <f>SUM(V13:V28)</f>
        <v>117.41727999999998</v>
      </c>
      <c r="W30" s="138">
        <f t="shared" si="21"/>
        <v>58.70864</v>
      </c>
      <c r="X30" s="158">
        <f>SUM(X13:X28)</f>
        <v>1899</v>
      </c>
      <c r="Y30" s="158">
        <f>SUM(Y13:Y28)</f>
        <v>821.8290400000002</v>
      </c>
      <c r="Z30" s="159">
        <f>Y30/X30*100</f>
        <v>43.27693733543971</v>
      </c>
      <c r="AA30" s="158">
        <f>SUM(AA13:AA28)</f>
        <v>0</v>
      </c>
      <c r="AB30" s="158">
        <f>SUM(AB13:AB28)</f>
        <v>0</v>
      </c>
      <c r="AC30" s="159" t="e">
        <f>AB30/AA30*100</f>
        <v>#DIV/0!</v>
      </c>
      <c r="AD30" s="158">
        <f>SUM(AD13:AD28)</f>
        <v>150</v>
      </c>
      <c r="AE30" s="248">
        <f>SUM(AE13:AE28)</f>
        <v>173.74773</v>
      </c>
      <c r="AF30" s="159">
        <f>AE30/AD30*100</f>
        <v>115.83181999999998</v>
      </c>
      <c r="AG30" s="158">
        <f>SUM(AG13:AG28)</f>
        <v>0</v>
      </c>
      <c r="AH30" s="158">
        <f>SUM(AH13:AH28)</f>
        <v>0</v>
      </c>
      <c r="AI30" s="159" t="e">
        <f>AH30/AG30*100</f>
        <v>#DIV/0!</v>
      </c>
      <c r="AJ30" s="158">
        <f>SUM(AJ13:AJ28)</f>
        <v>800</v>
      </c>
      <c r="AK30" s="158">
        <f>SUM(AK13:AK28)</f>
        <v>146.17623</v>
      </c>
      <c r="AL30" s="138">
        <f t="shared" si="26"/>
        <v>18.27202875</v>
      </c>
      <c r="AM30" s="158">
        <f>SUM(AM13:AM28)</f>
        <v>20</v>
      </c>
      <c r="AN30" s="158">
        <f>SUM(AN13:AN28)</f>
        <v>5.12215</v>
      </c>
      <c r="AO30" s="159">
        <f>AN30/AM30*100</f>
        <v>25.610750000000003</v>
      </c>
      <c r="AP30" s="158">
        <f>SUM(AP13:AP28)</f>
        <v>0</v>
      </c>
      <c r="AQ30" s="158">
        <f>SUM(AQ13:AQ28)</f>
        <v>15.600000000000001</v>
      </c>
      <c r="AR30" s="159" t="e">
        <f>AQ30/AP30*100</f>
        <v>#DIV/0!</v>
      </c>
      <c r="AS30" s="159">
        <f aca="true" t="shared" si="48" ref="AS30:AX30">SUM(AS13:AS28)</f>
        <v>0</v>
      </c>
      <c r="AT30" s="159"/>
      <c r="AU30" s="159" t="e">
        <f t="shared" si="48"/>
        <v>#DIV/0!</v>
      </c>
      <c r="AV30" s="159">
        <f t="shared" si="48"/>
        <v>0</v>
      </c>
      <c r="AW30" s="159">
        <f t="shared" si="48"/>
        <v>0</v>
      </c>
      <c r="AX30" s="160" t="e">
        <f t="shared" si="48"/>
        <v>#DIV/0!</v>
      </c>
      <c r="AY30" s="158">
        <f>SUM(AY13:AY28)</f>
        <v>49237.84599999999</v>
      </c>
      <c r="AZ30" s="158">
        <f>SUM(AZ13:AZ28)</f>
        <v>18240.201999999997</v>
      </c>
      <c r="BA30" s="158">
        <f t="shared" si="46"/>
        <v>37.04508519726878</v>
      </c>
      <c r="BB30" s="158">
        <f>SUM(BB13:BB28)</f>
        <v>29368.800000000003</v>
      </c>
      <c r="BC30" s="158">
        <f>SUM(BC13:BC28)</f>
        <v>11531</v>
      </c>
      <c r="BD30" s="158">
        <f>BC30/BB30*100</f>
        <v>39.26275503255155</v>
      </c>
      <c r="BE30" s="158">
        <f>SUM(BE13:BE28)</f>
        <v>2036.1000000000001</v>
      </c>
      <c r="BF30" s="158">
        <f>SUM(BF13:BF28)</f>
        <v>1018</v>
      </c>
      <c r="BG30" s="158">
        <f>BF30/BE30*100</f>
        <v>49.99754432493492</v>
      </c>
      <c r="BH30" s="158">
        <f>SUM(BH13:BH28)</f>
        <v>13550.246</v>
      </c>
      <c r="BI30" s="158">
        <f>SUM(BI13:BI28)</f>
        <v>1410.302</v>
      </c>
      <c r="BJ30" s="158">
        <f t="shared" si="5"/>
        <v>10.407943885299204</v>
      </c>
      <c r="BK30" s="158">
        <f>SUM(BK13:BK28)</f>
        <v>4282.7</v>
      </c>
      <c r="BL30" s="158">
        <f>SUM(BL13:BL28)</f>
        <v>4280.9</v>
      </c>
      <c r="BM30" s="158">
        <f t="shared" si="6"/>
        <v>99.9579704392089</v>
      </c>
      <c r="BN30" s="158">
        <f>SUM(BN13:BN28)</f>
        <v>0</v>
      </c>
      <c r="BO30" s="158">
        <f>SUM(BO13:BO28)</f>
        <v>0</v>
      </c>
      <c r="BP30" s="138" t="e">
        <f t="shared" si="7"/>
        <v>#DIV/0!</v>
      </c>
      <c r="BQ30" s="158">
        <f>SUM(BQ13:BQ28)</f>
        <v>0</v>
      </c>
      <c r="BR30" s="158">
        <f>SUM(BR13:BR28)</f>
        <v>0</v>
      </c>
      <c r="BS30" s="159" t="e">
        <f>BR30/BQ30*100</f>
        <v>#DIV/0!</v>
      </c>
      <c r="BT30" s="158">
        <f>SUM(BT13:BT28)</f>
        <v>69216.006</v>
      </c>
      <c r="BU30" s="158">
        <f>SUM(BU13:BU28)</f>
        <v>18859.28491</v>
      </c>
      <c r="BV30" s="159">
        <f>BU30/BT30*100</f>
        <v>27.246999646295684</v>
      </c>
      <c r="BW30" s="158">
        <f>SUM(BW13:BW28)</f>
        <v>11724.800000000001</v>
      </c>
      <c r="BX30" s="158">
        <f>SUM(BX13:BX28)</f>
        <v>4026.1486099999997</v>
      </c>
      <c r="BY30" s="159">
        <f>BX30/BW30*100</f>
        <v>34.338740191730345</v>
      </c>
      <c r="BZ30" s="158">
        <f>SUM(BZ13:BZ28)</f>
        <v>11356.400000000001</v>
      </c>
      <c r="CA30" s="158">
        <f>SUM(CA13:CA28)</f>
        <v>3839.0486099999994</v>
      </c>
      <c r="CB30" s="159">
        <f>CA30/BZ30*100</f>
        <v>33.80515489063435</v>
      </c>
      <c r="CC30" s="158">
        <f>SUM(CC13:CC28)</f>
        <v>187.10000000000002</v>
      </c>
      <c r="CD30" s="158">
        <f>SUM(CD13:CD28)</f>
        <v>187.10000000000002</v>
      </c>
      <c r="CE30" s="159">
        <f>CD30/CC30*100</f>
        <v>100</v>
      </c>
      <c r="CF30" s="159">
        <f aca="true" t="shared" si="49" ref="CF30:CO30">SUM(CF13:CF28)</f>
        <v>181.3</v>
      </c>
      <c r="CG30" s="159">
        <f t="shared" si="49"/>
        <v>0</v>
      </c>
      <c r="CH30" s="159">
        <f t="shared" si="49"/>
        <v>0</v>
      </c>
      <c r="CI30" s="159">
        <f t="shared" si="49"/>
        <v>0</v>
      </c>
      <c r="CJ30" s="159">
        <f t="shared" si="49"/>
        <v>0</v>
      </c>
      <c r="CK30" s="159" t="e">
        <f t="shared" si="49"/>
        <v>#DIV/0!</v>
      </c>
      <c r="CL30" s="159">
        <f t="shared" si="49"/>
        <v>1446.1</v>
      </c>
      <c r="CM30" s="159">
        <f t="shared" si="49"/>
        <v>364.82239</v>
      </c>
      <c r="CN30" s="138">
        <f t="shared" si="41"/>
        <v>25.22801950072609</v>
      </c>
      <c r="CO30" s="159">
        <f t="shared" si="49"/>
        <v>610.688</v>
      </c>
      <c r="CP30" s="159">
        <f>SUM(CP13:CP28)</f>
        <v>83.07</v>
      </c>
      <c r="CQ30" s="138">
        <f t="shared" si="42"/>
        <v>13.602690735694821</v>
      </c>
      <c r="CR30" s="158">
        <f>SUM(CR13:CR28)</f>
        <v>1657.9</v>
      </c>
      <c r="CS30" s="158">
        <f>SUM(CS13:CS28)</f>
        <v>156.256</v>
      </c>
      <c r="CT30" s="159">
        <f>CS30/CR30*100</f>
        <v>9.424935158936004</v>
      </c>
      <c r="CU30" s="158">
        <f>SUM(CU13:CU28)</f>
        <v>15936.539999999999</v>
      </c>
      <c r="CV30" s="158">
        <f>SUM(CV13:CV28)</f>
        <v>5265.5125</v>
      </c>
      <c r="CW30" s="159">
        <f>CV30/CU30*100</f>
        <v>33.04050000815735</v>
      </c>
      <c r="CX30" s="158">
        <f>SUM(CX13:CX28)</f>
        <v>23045.032</v>
      </c>
      <c r="CY30" s="158">
        <f>SUM(CY13:CY28)</f>
        <v>7822.31641</v>
      </c>
      <c r="CZ30" s="159">
        <f>CY30/CX30*100</f>
        <v>33.9436127057667</v>
      </c>
      <c r="DA30" s="158">
        <f>SUM(DA13:DA28)</f>
        <v>10251.045999999998</v>
      </c>
      <c r="DB30" s="158">
        <f>SUM(DB13:DB28)</f>
        <v>0</v>
      </c>
      <c r="DC30" s="159">
        <f>DB30/DA30*100</f>
        <v>0</v>
      </c>
      <c r="DD30" s="158">
        <f>SUM(DD13:DD28)</f>
        <v>204.10000000000002</v>
      </c>
      <c r="DE30" s="158">
        <f>SUM(DE13:DE28)</f>
        <v>56.209</v>
      </c>
      <c r="DF30" s="159">
        <f>DE30/DD30*100</f>
        <v>27.53993140617344</v>
      </c>
      <c r="DG30" s="159">
        <f>SUM(DG13:DG28)</f>
        <v>4339.8</v>
      </c>
      <c r="DH30" s="159">
        <f>SUM(DH13:DH28)</f>
        <v>1084.95</v>
      </c>
      <c r="DI30" s="138">
        <f t="shared" si="47"/>
        <v>25</v>
      </c>
      <c r="DJ30" s="211">
        <f>SUM(DJ13:DJ28)</f>
        <v>1911.5599999999995</v>
      </c>
      <c r="DK30" s="159">
        <f>SUM(DK13:DK28)</f>
        <v>-5414.906469999999</v>
      </c>
      <c r="DL30" s="138">
        <f>DK30/DJ30*100</f>
        <v>-283.27159335830424</v>
      </c>
    </row>
    <row r="31" spans="3:112" ht="12.75" customHeight="1">
      <c r="C31" s="200"/>
      <c r="D31" s="201"/>
      <c r="G31" s="184"/>
      <c r="S31" s="214"/>
      <c r="V31" s="214"/>
      <c r="X31" s="203"/>
      <c r="Y31" s="202"/>
      <c r="AD31" s="115">
        <v>150</v>
      </c>
      <c r="AE31" s="202">
        <v>173.74773</v>
      </c>
      <c r="AY31" s="250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T31" s="202"/>
      <c r="BU31" s="184"/>
      <c r="BX31" s="184"/>
      <c r="CA31" s="184"/>
      <c r="CM31" s="184"/>
      <c r="CO31" s="184"/>
      <c r="CP31" s="184"/>
      <c r="CS31" s="212"/>
      <c r="CU31" s="184"/>
      <c r="CV31" s="251"/>
      <c r="CX31" s="202"/>
      <c r="CY31" s="202"/>
      <c r="DA31" s="188"/>
      <c r="DE31" s="202"/>
      <c r="DG31" s="202"/>
      <c r="DH31" s="188"/>
    </row>
    <row r="32" spans="7:105" ht="12.75">
      <c r="G32" s="189"/>
      <c r="S32" s="186"/>
      <c r="V32" s="215"/>
      <c r="X32" s="186"/>
      <c r="Y32" s="186"/>
      <c r="AY32" s="187"/>
      <c r="BH32" s="187"/>
      <c r="CR32" s="298"/>
      <c r="CY32" s="186"/>
      <c r="DA32" s="187"/>
    </row>
    <row r="33" ht="12.75">
      <c r="Y33" s="186"/>
    </row>
  </sheetData>
  <sheetProtection/>
  <mergeCells count="57">
    <mergeCell ref="L1:N1"/>
    <mergeCell ref="L2:N2"/>
    <mergeCell ref="L3:N3"/>
    <mergeCell ref="B4:N4"/>
    <mergeCell ref="B5:N5"/>
    <mergeCell ref="A30:B30"/>
    <mergeCell ref="CR9:CT10"/>
    <mergeCell ref="CU9:CW10"/>
    <mergeCell ref="CX9:CZ10"/>
    <mergeCell ref="X9:Z10"/>
    <mergeCell ref="AA9:AC10"/>
    <mergeCell ref="AD9:AF10"/>
    <mergeCell ref="AG9:AI10"/>
    <mergeCell ref="AJ9:AL10"/>
    <mergeCell ref="AM9:AO10"/>
    <mergeCell ref="CI9:CK10"/>
    <mergeCell ref="BW9:BY10"/>
    <mergeCell ref="BZ9:CH9"/>
    <mergeCell ref="CL9:CN10"/>
    <mergeCell ref="CC10:CE10"/>
    <mergeCell ref="CF10:CH10"/>
    <mergeCell ref="DJ7:DL10"/>
    <mergeCell ref="F8:H10"/>
    <mergeCell ref="I8:AI8"/>
    <mergeCell ref="AY8:BA10"/>
    <mergeCell ref="BB8:BM8"/>
    <mergeCell ref="BQ8:BS10"/>
    <mergeCell ref="DA9:DC10"/>
    <mergeCell ref="AP9:AR10"/>
    <mergeCell ref="BW8:DI8"/>
    <mergeCell ref="I9:K10"/>
    <mergeCell ref="BB9:BD10"/>
    <mergeCell ref="DG9:DI10"/>
    <mergeCell ref="I6:L6"/>
    <mergeCell ref="R9:T10"/>
    <mergeCell ref="CO9:CQ10"/>
    <mergeCell ref="BZ10:CB10"/>
    <mergeCell ref="BE9:BG10"/>
    <mergeCell ref="BH9:BJ10"/>
    <mergeCell ref="A7:A11"/>
    <mergeCell ref="B7:B11"/>
    <mergeCell ref="C7:E10"/>
    <mergeCell ref="F7:BS7"/>
    <mergeCell ref="L9:N10"/>
    <mergeCell ref="O9:Q10"/>
    <mergeCell ref="BK9:BM10"/>
    <mergeCell ref="BN9:BP10"/>
    <mergeCell ref="AS9:AU10"/>
    <mergeCell ref="AV9:AX10"/>
    <mergeCell ref="DO10:DQ11"/>
    <mergeCell ref="DD9:DF10"/>
    <mergeCell ref="R1:T1"/>
    <mergeCell ref="R2:T2"/>
    <mergeCell ref="R3:T3"/>
    <mergeCell ref="U9:W10"/>
    <mergeCell ref="BT7:BV10"/>
    <mergeCell ref="BW7:DI7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88" r:id="rId1"/>
  <colBreaks count="2" manualBreakCount="2">
    <brk id="89" max="29" man="1"/>
    <brk id="10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view="pageBreakPreview" zoomScale="60" zoomScalePageLayoutView="0" workbookViewId="0" topLeftCell="A1">
      <selection activeCell="B27" sqref="B27"/>
    </sheetView>
  </sheetViews>
  <sheetFormatPr defaultColWidth="9.140625" defaultRowHeight="12.75"/>
  <cols>
    <col min="1" max="1" width="14.7109375" style="109" customWidth="1"/>
    <col min="2" max="2" width="57.57421875" style="110" customWidth="1"/>
    <col min="3" max="3" width="15.28125" style="88" customWidth="1"/>
    <col min="4" max="4" width="17.00390625" style="88" customWidth="1"/>
    <col min="5" max="5" width="10.8515625" style="88" customWidth="1"/>
    <col min="6" max="6" width="12.57421875" style="88" customWidth="1"/>
    <col min="7" max="7" width="15.421875" style="111" bestFit="1" customWidth="1"/>
    <col min="8" max="16384" width="9.140625" style="111" customWidth="1"/>
  </cols>
  <sheetData>
    <row r="1" spans="1:6" ht="15.75">
      <c r="A1" s="296" t="s">
        <v>144</v>
      </c>
      <c r="B1" s="296"/>
      <c r="C1" s="296"/>
      <c r="D1" s="296"/>
      <c r="E1" s="296"/>
      <c r="F1" s="296"/>
    </row>
    <row r="2" spans="1:6" ht="15.75">
      <c r="A2" s="296" t="s">
        <v>324</v>
      </c>
      <c r="B2" s="296"/>
      <c r="C2" s="296"/>
      <c r="D2" s="296"/>
      <c r="E2" s="296"/>
      <c r="F2" s="296"/>
    </row>
    <row r="3" spans="1:6" ht="63">
      <c r="A3" s="4" t="s">
        <v>0</v>
      </c>
      <c r="B3" s="4" t="s">
        <v>1</v>
      </c>
      <c r="C3" s="33" t="s">
        <v>2</v>
      </c>
      <c r="D3" s="6" t="s">
        <v>307</v>
      </c>
      <c r="E3" s="33" t="s">
        <v>3</v>
      </c>
      <c r="F3" s="34" t="s">
        <v>4</v>
      </c>
    </row>
    <row r="4" spans="1:6" s="112" customFormat="1" ht="15.75">
      <c r="A4" s="71"/>
      <c r="B4" s="10" t="s">
        <v>5</v>
      </c>
      <c r="C4" s="72">
        <f>SUM(C5,C7,C13,C15)</f>
        <v>70684.4</v>
      </c>
      <c r="D4" s="72">
        <f>SUM(D5,D7,D13,D15,D19)</f>
        <v>27190.343579999997</v>
      </c>
      <c r="E4" s="73">
        <f>SUM(D4/C4*100)</f>
        <v>38.46724819054841</v>
      </c>
      <c r="F4" s="73">
        <f>SUM(D4-C4)</f>
        <v>-43494.05641999999</v>
      </c>
    </row>
    <row r="5" spans="1:6" s="112" customFormat="1" ht="15.75">
      <c r="A5" s="71">
        <v>1010000000</v>
      </c>
      <c r="B5" s="10" t="s">
        <v>6</v>
      </c>
      <c r="C5" s="72">
        <f>SUM(C6)</f>
        <v>59744.4</v>
      </c>
      <c r="D5" s="72">
        <f>SUM(D6)</f>
        <v>22283.30426</v>
      </c>
      <c r="E5" s="73">
        <f aca="true" t="shared" si="0" ref="E5:E52">SUM(D5/C5*100)</f>
        <v>37.29772875784174</v>
      </c>
      <c r="F5" s="73">
        <f aca="true" t="shared" si="1" ref="F5:F52">SUM(D5-C5)</f>
        <v>-37461.095740000004</v>
      </c>
    </row>
    <row r="6" spans="1:6" ht="15.75">
      <c r="A6" s="74">
        <v>1010200001</v>
      </c>
      <c r="B6" s="14" t="s">
        <v>7</v>
      </c>
      <c r="C6" s="75">
        <v>59744.4</v>
      </c>
      <c r="D6" s="76">
        <v>22283.30426</v>
      </c>
      <c r="E6" s="77">
        <f t="shared" si="0"/>
        <v>37.29772875784174</v>
      </c>
      <c r="F6" s="77">
        <f t="shared" si="1"/>
        <v>-37461.095740000004</v>
      </c>
    </row>
    <row r="7" spans="1:6" s="112" customFormat="1" ht="15.75">
      <c r="A7" s="71">
        <v>1050000000</v>
      </c>
      <c r="B7" s="10" t="s">
        <v>8</v>
      </c>
      <c r="C7" s="72">
        <f>SUM(C8:C9)</f>
        <v>8370</v>
      </c>
      <c r="D7" s="72">
        <f>SUM(D8:D9)</f>
        <v>4020.26049</v>
      </c>
      <c r="E7" s="73">
        <f t="shared" si="0"/>
        <v>48.03178602150538</v>
      </c>
      <c r="F7" s="73">
        <f t="shared" si="1"/>
        <v>-4349.739509999999</v>
      </c>
    </row>
    <row r="8" spans="1:6" ht="15.75">
      <c r="A8" s="74">
        <v>1050200001</v>
      </c>
      <c r="B8" s="13" t="s">
        <v>145</v>
      </c>
      <c r="C8" s="216">
        <v>8200</v>
      </c>
      <c r="D8" s="76">
        <v>3921.30362</v>
      </c>
      <c r="E8" s="77">
        <f t="shared" si="0"/>
        <v>47.82077585365854</v>
      </c>
      <c r="F8" s="77">
        <f t="shared" si="1"/>
        <v>-4278.696379999999</v>
      </c>
    </row>
    <row r="9" spans="1:6" ht="15.75">
      <c r="A9" s="74">
        <v>1050300001</v>
      </c>
      <c r="B9" s="13" t="s">
        <v>9</v>
      </c>
      <c r="C9" s="217">
        <v>170</v>
      </c>
      <c r="D9" s="76">
        <v>98.95687</v>
      </c>
      <c r="E9" s="77">
        <f t="shared" si="0"/>
        <v>58.20992352941177</v>
      </c>
      <c r="F9" s="77">
        <f t="shared" si="1"/>
        <v>-71.04313</v>
      </c>
    </row>
    <row r="10" spans="1:6" s="112" customFormat="1" ht="15.75" hidden="1">
      <c r="A10" s="71">
        <v>1060000000</v>
      </c>
      <c r="B10" s="10" t="s">
        <v>146</v>
      </c>
      <c r="C10" s="72">
        <f>SUM(C11:C12)</f>
        <v>0</v>
      </c>
      <c r="D10" s="72">
        <f>SUM(D11:D12)</f>
        <v>0</v>
      </c>
      <c r="E10" s="73"/>
      <c r="F10" s="73">
        <f t="shared" si="1"/>
        <v>0</v>
      </c>
    </row>
    <row r="11" spans="1:6" ht="15.75" hidden="1">
      <c r="A11" s="74">
        <v>1060600000</v>
      </c>
      <c r="B11" s="13" t="s">
        <v>11</v>
      </c>
      <c r="C11" s="75"/>
      <c r="D11" s="76"/>
      <c r="E11" s="77"/>
      <c r="F11" s="77">
        <f t="shared" si="1"/>
        <v>0</v>
      </c>
    </row>
    <row r="12" spans="1:6" ht="15.75" hidden="1">
      <c r="A12" s="74">
        <v>1060103000</v>
      </c>
      <c r="B12" s="13" t="s">
        <v>147</v>
      </c>
      <c r="C12" s="75"/>
      <c r="D12" s="76"/>
      <c r="E12" s="77"/>
      <c r="F12" s="77">
        <f t="shared" si="1"/>
        <v>0</v>
      </c>
    </row>
    <row r="13" spans="1:6" s="112" customFormat="1" ht="31.5">
      <c r="A13" s="71">
        <v>1070000000</v>
      </c>
      <c r="B13" s="19" t="s">
        <v>13</v>
      </c>
      <c r="C13" s="72">
        <f>SUM(C14)</f>
        <v>70</v>
      </c>
      <c r="D13" s="219">
        <f>SUM(D14)</f>
        <v>9.12881</v>
      </c>
      <c r="E13" s="73">
        <f t="shared" si="0"/>
        <v>13.041157142857143</v>
      </c>
      <c r="F13" s="73">
        <f t="shared" si="1"/>
        <v>-60.87119</v>
      </c>
    </row>
    <row r="14" spans="1:6" ht="15.75">
      <c r="A14" s="74">
        <v>1070102001</v>
      </c>
      <c r="B14" s="13" t="s">
        <v>14</v>
      </c>
      <c r="C14" s="75">
        <v>70</v>
      </c>
      <c r="D14" s="76">
        <v>9.12881</v>
      </c>
      <c r="E14" s="77">
        <f t="shared" si="0"/>
        <v>13.041157142857143</v>
      </c>
      <c r="F14" s="77">
        <f t="shared" si="1"/>
        <v>-60.87119</v>
      </c>
    </row>
    <row r="15" spans="1:6" s="112" customFormat="1" ht="15.75">
      <c r="A15" s="71">
        <v>1080000000</v>
      </c>
      <c r="B15" s="10" t="s">
        <v>15</v>
      </c>
      <c r="C15" s="72">
        <f>SUM(C16:C19)</f>
        <v>2500</v>
      </c>
      <c r="D15" s="72">
        <f>D16+D18</f>
        <v>877.5222200000001</v>
      </c>
      <c r="E15" s="73">
        <f t="shared" si="0"/>
        <v>35.1008888</v>
      </c>
      <c r="F15" s="73">
        <f t="shared" si="1"/>
        <v>-1622.47778</v>
      </c>
    </row>
    <row r="16" spans="1:6" ht="15.75">
      <c r="A16" s="74">
        <v>1080301001</v>
      </c>
      <c r="B16" s="14" t="s">
        <v>16</v>
      </c>
      <c r="C16" s="75">
        <v>1200</v>
      </c>
      <c r="D16" s="76">
        <v>463.32222</v>
      </c>
      <c r="E16" s="77">
        <f t="shared" si="0"/>
        <v>38.610185</v>
      </c>
      <c r="F16" s="77">
        <f t="shared" si="1"/>
        <v>-736.67778</v>
      </c>
    </row>
    <row r="17" spans="1:6" ht="15.75">
      <c r="A17" s="74">
        <v>1080401001</v>
      </c>
      <c r="B17" s="14" t="s">
        <v>148</v>
      </c>
      <c r="C17" s="75">
        <v>0</v>
      </c>
      <c r="D17" s="76"/>
      <c r="E17" s="77"/>
      <c r="F17" s="77">
        <f t="shared" si="1"/>
        <v>0</v>
      </c>
    </row>
    <row r="18" spans="1:6" ht="47.25" customHeight="1">
      <c r="A18" s="74">
        <v>1080714001</v>
      </c>
      <c r="B18" s="14" t="s">
        <v>301</v>
      </c>
      <c r="C18" s="77">
        <v>1300</v>
      </c>
      <c r="D18" s="218">
        <v>414.2</v>
      </c>
      <c r="E18" s="77">
        <f t="shared" si="0"/>
        <v>31.861538461538462</v>
      </c>
      <c r="F18" s="77">
        <f t="shared" si="1"/>
        <v>-885.8</v>
      </c>
    </row>
    <row r="19" spans="1:6" s="113" customFormat="1" ht="31.5">
      <c r="A19" s="71">
        <v>1090000000</v>
      </c>
      <c r="B19" s="19" t="s">
        <v>149</v>
      </c>
      <c r="C19" s="73">
        <v>0</v>
      </c>
      <c r="D19" s="83">
        <v>0.1278</v>
      </c>
      <c r="E19" s="73"/>
      <c r="F19" s="73">
        <f t="shared" si="1"/>
        <v>0.1278</v>
      </c>
    </row>
    <row r="20" spans="1:6" s="112" customFormat="1" ht="15" customHeight="1">
      <c r="A20" s="71"/>
      <c r="B20" s="10" t="s">
        <v>20</v>
      </c>
      <c r="C20" s="72">
        <f>SUM(C21,C22,C23,C24,C25,C26,C27,C28,C29,C43,C42,C50)</f>
        <v>8685.6</v>
      </c>
      <c r="D20" s="72">
        <f>D22+D23+D24+D25+D26+D27+D29+D28+D43</f>
        <v>2846.75746</v>
      </c>
      <c r="E20" s="73">
        <f t="shared" si="0"/>
        <v>32.77559938288661</v>
      </c>
      <c r="F20" s="73">
        <f t="shared" si="1"/>
        <v>-5838.842540000001</v>
      </c>
    </row>
    <row r="21" spans="1:6" ht="15" customHeight="1" hidden="1">
      <c r="A21" s="74">
        <v>1110305005</v>
      </c>
      <c r="B21" s="13" t="s">
        <v>150</v>
      </c>
      <c r="C21" s="75"/>
      <c r="D21" s="76"/>
      <c r="E21" s="77"/>
      <c r="F21" s="77">
        <f t="shared" si="1"/>
        <v>0</v>
      </c>
    </row>
    <row r="22" spans="1:6" ht="15.75">
      <c r="A22" s="78">
        <v>1110501101</v>
      </c>
      <c r="B22" s="79" t="s">
        <v>21</v>
      </c>
      <c r="C22" s="216">
        <v>1810</v>
      </c>
      <c r="D22" s="76">
        <v>821.82868</v>
      </c>
      <c r="E22" s="77">
        <f t="shared" si="0"/>
        <v>45.404899447513806</v>
      </c>
      <c r="F22" s="77">
        <f t="shared" si="1"/>
        <v>-988.17132</v>
      </c>
    </row>
    <row r="23" spans="1:6" ht="15.75">
      <c r="A23" s="74">
        <v>1110503505</v>
      </c>
      <c r="B23" s="13" t="s">
        <v>22</v>
      </c>
      <c r="C23" s="216">
        <v>800</v>
      </c>
      <c r="D23" s="76">
        <v>152.91574</v>
      </c>
      <c r="E23" s="77">
        <f t="shared" si="0"/>
        <v>19.1144675</v>
      </c>
      <c r="F23" s="77">
        <f t="shared" si="1"/>
        <v>-647.08426</v>
      </c>
    </row>
    <row r="24" spans="1:6" s="113" customFormat="1" ht="15.75">
      <c r="A24" s="74">
        <v>1110701505</v>
      </c>
      <c r="B24" s="13" t="s">
        <v>23</v>
      </c>
      <c r="C24" s="216">
        <v>150</v>
      </c>
      <c r="D24" s="76">
        <v>84.4</v>
      </c>
      <c r="E24" s="77">
        <f t="shared" si="0"/>
        <v>56.26666666666667</v>
      </c>
      <c r="F24" s="77">
        <f t="shared" si="1"/>
        <v>-65.6</v>
      </c>
    </row>
    <row r="25" spans="1:6" s="113" customFormat="1" ht="15.75" customHeight="1">
      <c r="A25" s="74">
        <v>1120100001</v>
      </c>
      <c r="B25" s="14" t="s">
        <v>24</v>
      </c>
      <c r="C25" s="75">
        <v>670</v>
      </c>
      <c r="D25" s="76">
        <v>313.20422</v>
      </c>
      <c r="E25" s="77">
        <f t="shared" si="0"/>
        <v>46.74689850746269</v>
      </c>
      <c r="F25" s="77">
        <f t="shared" si="1"/>
        <v>-356.79578</v>
      </c>
    </row>
    <row r="26" spans="1:6" ht="15.75">
      <c r="A26" s="74">
        <v>1130305005</v>
      </c>
      <c r="B26" s="14" t="s">
        <v>151</v>
      </c>
      <c r="C26" s="75">
        <v>342.9</v>
      </c>
      <c r="D26" s="76">
        <v>0</v>
      </c>
      <c r="E26" s="77">
        <f t="shared" si="0"/>
        <v>0</v>
      </c>
      <c r="F26" s="77">
        <f t="shared" si="1"/>
        <v>-342.9</v>
      </c>
    </row>
    <row r="27" spans="1:6" ht="31.5">
      <c r="A27" s="78">
        <v>1140203105</v>
      </c>
      <c r="B27" s="80" t="s">
        <v>152</v>
      </c>
      <c r="C27" s="75">
        <v>1762.7</v>
      </c>
      <c r="D27" s="76">
        <v>282.681</v>
      </c>
      <c r="E27" s="77">
        <f t="shared" si="0"/>
        <v>16.03681851704771</v>
      </c>
      <c r="F27" s="77">
        <f t="shared" si="1"/>
        <v>-1480.019</v>
      </c>
    </row>
    <row r="28" spans="1:6" ht="15.75">
      <c r="A28" s="74">
        <v>1140601410</v>
      </c>
      <c r="B28" s="14" t="s">
        <v>25</v>
      </c>
      <c r="C28" s="75">
        <v>800</v>
      </c>
      <c r="D28" s="76">
        <v>146.17619</v>
      </c>
      <c r="E28" s="77">
        <f t="shared" si="0"/>
        <v>18.27202375</v>
      </c>
      <c r="F28" s="77">
        <f t="shared" si="1"/>
        <v>-653.82381</v>
      </c>
    </row>
    <row r="29" spans="1:6" ht="15.75">
      <c r="A29" s="74">
        <v>1160000000</v>
      </c>
      <c r="B29" s="13" t="s">
        <v>26</v>
      </c>
      <c r="C29" s="75">
        <f>SUM(C30:C41)</f>
        <v>2335</v>
      </c>
      <c r="D29" s="75">
        <f>D30+D31+D33+D35+D36+D37+D38+D39+D41+D40</f>
        <v>1006.3588299999999</v>
      </c>
      <c r="E29" s="77">
        <f t="shared" si="0"/>
        <v>43.09887922912205</v>
      </c>
      <c r="F29" s="77">
        <f t="shared" si="1"/>
        <v>-1328.64117</v>
      </c>
    </row>
    <row r="30" spans="1:6" ht="15.75">
      <c r="A30" s="74">
        <v>1160301001</v>
      </c>
      <c r="B30" s="14" t="s">
        <v>27</v>
      </c>
      <c r="C30" s="75">
        <v>0</v>
      </c>
      <c r="D30" s="220">
        <v>0.075</v>
      </c>
      <c r="E30" s="77" t="e">
        <f t="shared" si="0"/>
        <v>#DIV/0!</v>
      </c>
      <c r="F30" s="77">
        <f t="shared" si="1"/>
        <v>0.075</v>
      </c>
    </row>
    <row r="31" spans="1:6" ht="17.25" customHeight="1">
      <c r="A31" s="74">
        <v>1160303001</v>
      </c>
      <c r="B31" s="14" t="s">
        <v>28</v>
      </c>
      <c r="C31" s="75">
        <v>40</v>
      </c>
      <c r="D31" s="204">
        <v>5.15058</v>
      </c>
      <c r="E31" s="77">
        <f t="shared" si="0"/>
        <v>12.87645</v>
      </c>
      <c r="F31" s="77">
        <f t="shared" si="1"/>
        <v>-34.84942</v>
      </c>
    </row>
    <row r="32" spans="1:6" ht="0.75" customHeight="1" hidden="1">
      <c r="A32" s="74">
        <v>1160600000</v>
      </c>
      <c r="B32" s="14" t="s">
        <v>29</v>
      </c>
      <c r="C32" s="75">
        <v>0</v>
      </c>
      <c r="D32" s="204">
        <v>0</v>
      </c>
      <c r="E32" s="77"/>
      <c r="F32" s="77">
        <f t="shared" si="1"/>
        <v>0</v>
      </c>
    </row>
    <row r="33" spans="1:6" s="113" customFormat="1" ht="17.25" customHeight="1">
      <c r="A33" s="74">
        <v>1160800001</v>
      </c>
      <c r="B33" s="14" t="s">
        <v>153</v>
      </c>
      <c r="C33" s="75">
        <v>0</v>
      </c>
      <c r="D33" s="204">
        <v>47</v>
      </c>
      <c r="E33" s="77"/>
      <c r="F33" s="77">
        <f t="shared" si="1"/>
        <v>47</v>
      </c>
    </row>
    <row r="34" spans="1:6" ht="15.75" hidden="1">
      <c r="A34" s="74">
        <v>1161805005</v>
      </c>
      <c r="B34" s="14" t="s">
        <v>154</v>
      </c>
      <c r="C34" s="75">
        <v>0</v>
      </c>
      <c r="D34" s="76">
        <v>0</v>
      </c>
      <c r="E34" s="77"/>
      <c r="F34" s="77">
        <f t="shared" si="1"/>
        <v>0</v>
      </c>
    </row>
    <row r="35" spans="1:6" ht="15.75">
      <c r="A35" s="74">
        <v>1162105005</v>
      </c>
      <c r="B35" s="14" t="s">
        <v>155</v>
      </c>
      <c r="C35" s="75">
        <v>25</v>
      </c>
      <c r="D35" s="76">
        <v>40</v>
      </c>
      <c r="E35" s="77">
        <f t="shared" si="0"/>
        <v>160</v>
      </c>
      <c r="F35" s="77">
        <f t="shared" si="1"/>
        <v>15</v>
      </c>
    </row>
    <row r="36" spans="1:6" ht="15.75">
      <c r="A36" s="78">
        <v>1162504001</v>
      </c>
      <c r="B36" s="80" t="s">
        <v>31</v>
      </c>
      <c r="C36" s="75">
        <v>20</v>
      </c>
      <c r="D36" s="76">
        <v>4.3</v>
      </c>
      <c r="E36" s="77">
        <f t="shared" si="0"/>
        <v>21.5</v>
      </c>
      <c r="F36" s="77">
        <f t="shared" si="1"/>
        <v>-15.7</v>
      </c>
    </row>
    <row r="37" spans="1:6" ht="15.75">
      <c r="A37" s="74">
        <v>1162700001</v>
      </c>
      <c r="B37" s="14" t="s">
        <v>32</v>
      </c>
      <c r="C37" s="75">
        <v>70</v>
      </c>
      <c r="D37" s="76">
        <v>34</v>
      </c>
      <c r="E37" s="77">
        <f t="shared" si="0"/>
        <v>48.57142857142857</v>
      </c>
      <c r="F37" s="77">
        <f t="shared" si="1"/>
        <v>-36</v>
      </c>
    </row>
    <row r="38" spans="1:6" ht="15.75">
      <c r="A38" s="74">
        <v>1162800001</v>
      </c>
      <c r="B38" s="14" t="s">
        <v>33</v>
      </c>
      <c r="C38" s="75">
        <v>80</v>
      </c>
      <c r="D38" s="76">
        <v>30.98073</v>
      </c>
      <c r="E38" s="77">
        <f t="shared" si="0"/>
        <v>38.72591250000001</v>
      </c>
      <c r="F38" s="77">
        <f t="shared" si="1"/>
        <v>-49.01927</v>
      </c>
    </row>
    <row r="39" spans="1:6" ht="31.5">
      <c r="A39" s="74">
        <v>1163000000</v>
      </c>
      <c r="B39" s="14" t="s">
        <v>156</v>
      </c>
      <c r="C39" s="75">
        <v>800</v>
      </c>
      <c r="D39" s="76">
        <v>244.73514</v>
      </c>
      <c r="E39" s="77">
        <f t="shared" si="0"/>
        <v>30.5918925</v>
      </c>
      <c r="F39" s="77">
        <f t="shared" si="1"/>
        <v>-555.26486</v>
      </c>
    </row>
    <row r="40" spans="1:6" ht="47.25">
      <c r="A40" s="74">
        <v>1163300000</v>
      </c>
      <c r="B40" s="14" t="s">
        <v>302</v>
      </c>
      <c r="C40" s="75" t="s">
        <v>303</v>
      </c>
      <c r="D40" s="218">
        <v>60.72007</v>
      </c>
      <c r="E40" s="77"/>
      <c r="F40" s="77"/>
    </row>
    <row r="41" spans="1:6" ht="31.5">
      <c r="A41" s="74">
        <v>1169000000</v>
      </c>
      <c r="B41" s="14" t="s">
        <v>35</v>
      </c>
      <c r="C41" s="77">
        <v>1300</v>
      </c>
      <c r="D41" s="218">
        <v>539.39731</v>
      </c>
      <c r="E41" s="77">
        <f t="shared" si="0"/>
        <v>41.49210076923077</v>
      </c>
      <c r="F41" s="77">
        <f t="shared" si="1"/>
        <v>-760.60269</v>
      </c>
    </row>
    <row r="42" spans="1:6" ht="15.75">
      <c r="A42" s="74">
        <v>1170105005</v>
      </c>
      <c r="B42" s="14" t="s">
        <v>157</v>
      </c>
      <c r="C42" s="75"/>
      <c r="D42" s="76"/>
      <c r="E42" s="77"/>
      <c r="F42" s="77">
        <f t="shared" si="1"/>
        <v>0</v>
      </c>
    </row>
    <row r="43" spans="1:6" ht="15.75">
      <c r="A43" s="74">
        <v>1170505005</v>
      </c>
      <c r="B43" s="13" t="s">
        <v>36</v>
      </c>
      <c r="C43" s="75">
        <v>15</v>
      </c>
      <c r="D43" s="76">
        <v>39.1928</v>
      </c>
      <c r="E43" s="77">
        <f t="shared" si="0"/>
        <v>261.2853333333333</v>
      </c>
      <c r="F43" s="77">
        <f t="shared" si="1"/>
        <v>24.1928</v>
      </c>
    </row>
    <row r="44" spans="1:6" s="112" customFormat="1" ht="15.75">
      <c r="A44" s="71"/>
      <c r="B44" s="10" t="s">
        <v>38</v>
      </c>
      <c r="C44" s="72">
        <f>SUM(C4,C20)</f>
        <v>79370</v>
      </c>
      <c r="D44" s="72">
        <f>D4+D20</f>
        <v>30037.101039999998</v>
      </c>
      <c r="E44" s="73">
        <f t="shared" si="0"/>
        <v>37.84440095754063</v>
      </c>
      <c r="F44" s="73">
        <f t="shared" si="1"/>
        <v>-49332.898960000006</v>
      </c>
    </row>
    <row r="45" spans="1:7" s="112" customFormat="1" ht="15.75">
      <c r="A45" s="71"/>
      <c r="B45" s="10" t="s">
        <v>39</v>
      </c>
      <c r="C45" s="72">
        <f>C46+C47+C48+C49</f>
        <v>260784.0396</v>
      </c>
      <c r="D45" s="72">
        <f>D46+D47+D48+D49+D50</f>
        <v>105992.15050999999</v>
      </c>
      <c r="E45" s="73">
        <f t="shared" si="0"/>
        <v>40.643649309434196</v>
      </c>
      <c r="F45" s="73">
        <f t="shared" si="1"/>
        <v>-154791.88909</v>
      </c>
      <c r="G45" s="114"/>
    </row>
    <row r="46" spans="1:6" ht="15.75">
      <c r="A46" s="78">
        <v>2020100000</v>
      </c>
      <c r="B46" s="79" t="s">
        <v>294</v>
      </c>
      <c r="C46" s="81">
        <v>67255.6</v>
      </c>
      <c r="D46" s="76">
        <v>26729.1</v>
      </c>
      <c r="E46" s="77">
        <f t="shared" si="0"/>
        <v>39.742564187963524</v>
      </c>
      <c r="F46" s="77">
        <f t="shared" si="1"/>
        <v>-40526.50000000001</v>
      </c>
    </row>
    <row r="47" spans="1:6" ht="15.75">
      <c r="A47" s="78">
        <v>2020200000</v>
      </c>
      <c r="B47" s="79" t="s">
        <v>292</v>
      </c>
      <c r="C47" s="193">
        <v>32318.946</v>
      </c>
      <c r="D47" s="76">
        <v>11564.258</v>
      </c>
      <c r="E47" s="77">
        <f t="shared" si="0"/>
        <v>35.78166812741975</v>
      </c>
      <c r="F47" s="77">
        <f t="shared" si="1"/>
        <v>-20754.688000000002</v>
      </c>
    </row>
    <row r="48" spans="1:6" ht="15.75">
      <c r="A48" s="78">
        <v>2020300000</v>
      </c>
      <c r="B48" s="79" t="s">
        <v>293</v>
      </c>
      <c r="C48" s="193">
        <v>153776.1936</v>
      </c>
      <c r="D48" s="76">
        <v>67867.9826</v>
      </c>
      <c r="E48" s="77">
        <f t="shared" si="0"/>
        <v>44.13425837326748</v>
      </c>
      <c r="F48" s="77">
        <f t="shared" si="1"/>
        <v>-85908.211</v>
      </c>
    </row>
    <row r="49" spans="1:6" ht="15.75">
      <c r="A49" s="78">
        <v>2020400000</v>
      </c>
      <c r="B49" s="79" t="s">
        <v>44</v>
      </c>
      <c r="C49" s="81">
        <v>7433.3</v>
      </c>
      <c r="D49" s="76">
        <v>2084.95</v>
      </c>
      <c r="E49" s="77">
        <f t="shared" si="0"/>
        <v>28.048780487804876</v>
      </c>
      <c r="F49" s="77">
        <f t="shared" si="1"/>
        <v>-5348.35</v>
      </c>
    </row>
    <row r="50" spans="1:6" ht="15" customHeight="1">
      <c r="A50" s="71">
        <v>2190500005</v>
      </c>
      <c r="B50" s="10" t="s">
        <v>158</v>
      </c>
      <c r="C50" s="72">
        <v>0</v>
      </c>
      <c r="D50" s="192">
        <v>-2254.14009</v>
      </c>
      <c r="E50" s="73"/>
      <c r="F50" s="73">
        <f>SUM(D50-C50)</f>
        <v>-2254.14009</v>
      </c>
    </row>
    <row r="51" spans="1:6" s="112" customFormat="1" ht="0.75" customHeight="1" hidden="1">
      <c r="A51" s="71">
        <v>3000000000</v>
      </c>
      <c r="B51" s="19" t="s">
        <v>45</v>
      </c>
      <c r="C51" s="82">
        <v>0</v>
      </c>
      <c r="D51" s="83">
        <v>0</v>
      </c>
      <c r="E51" s="73" t="e">
        <f t="shared" si="0"/>
        <v>#DIV/0!</v>
      </c>
      <c r="F51" s="73">
        <f t="shared" si="1"/>
        <v>0</v>
      </c>
    </row>
    <row r="52" spans="1:6" s="112" customFormat="1" ht="15.75">
      <c r="A52" s="71"/>
      <c r="B52" s="10" t="s">
        <v>46</v>
      </c>
      <c r="C52" s="72">
        <f>SUM(C44,C45,C51)</f>
        <v>340154.0396</v>
      </c>
      <c r="D52" s="244">
        <f>D44+D45</f>
        <v>136029.25155</v>
      </c>
      <c r="E52" s="73">
        <f t="shared" si="0"/>
        <v>39.99048540183792</v>
      </c>
      <c r="F52" s="73">
        <f t="shared" si="1"/>
        <v>-204124.78805000003</v>
      </c>
    </row>
    <row r="53" spans="1:6" s="112" customFormat="1" ht="15.75">
      <c r="A53" s="71"/>
      <c r="B53" s="22" t="s">
        <v>47</v>
      </c>
      <c r="C53" s="72">
        <f>C113-C52</f>
        <v>7733.899999999965</v>
      </c>
      <c r="D53" s="72">
        <f>D113-D52</f>
        <v>-12319.472349999996</v>
      </c>
      <c r="E53" s="84"/>
      <c r="F53" s="84"/>
    </row>
    <row r="54" spans="1:4" ht="15.75">
      <c r="A54" s="85"/>
      <c r="B54" s="86"/>
      <c r="C54" s="87"/>
      <c r="D54" s="87"/>
    </row>
    <row r="55" spans="1:6" ht="63">
      <c r="A55" s="89" t="s">
        <v>0</v>
      </c>
      <c r="B55" s="89" t="s">
        <v>48</v>
      </c>
      <c r="C55" s="33" t="s">
        <v>2</v>
      </c>
      <c r="D55" s="6" t="s">
        <v>307</v>
      </c>
      <c r="E55" s="33" t="s">
        <v>3</v>
      </c>
      <c r="F55" s="34" t="s">
        <v>4</v>
      </c>
    </row>
    <row r="56" spans="1:6" ht="15.75">
      <c r="A56" s="246">
        <v>1</v>
      </c>
      <c r="B56" s="89">
        <v>2</v>
      </c>
      <c r="C56" s="247">
        <v>3</v>
      </c>
      <c r="D56" s="247">
        <v>4</v>
      </c>
      <c r="E56" s="247">
        <v>5</v>
      </c>
      <c r="F56" s="247">
        <v>6</v>
      </c>
    </row>
    <row r="57" spans="1:6" s="112" customFormat="1" ht="15.75">
      <c r="A57" s="91" t="s">
        <v>49</v>
      </c>
      <c r="B57" s="194" t="s">
        <v>50</v>
      </c>
      <c r="C57" s="92">
        <f>C58+C59+C60+C61+C62+C64+C63</f>
        <v>20210.493599999998</v>
      </c>
      <c r="D57" s="245">
        <f>D58+D59+D60+D61+D62+D64+D63</f>
        <v>7249.484489999999</v>
      </c>
      <c r="E57" s="93">
        <f>SUM(D57/C57*100)</f>
        <v>35.8699031972183</v>
      </c>
      <c r="F57" s="93">
        <f>SUM(D57-C57)</f>
        <v>-12961.009109999999</v>
      </c>
    </row>
    <row r="58" spans="1:6" s="112" customFormat="1" ht="31.5">
      <c r="A58" s="94" t="s">
        <v>297</v>
      </c>
      <c r="B58" s="197" t="s">
        <v>298</v>
      </c>
      <c r="C58" s="96">
        <v>15</v>
      </c>
      <c r="D58" s="96"/>
      <c r="E58" s="97"/>
      <c r="F58" s="97"/>
    </row>
    <row r="59" spans="1:6" ht="15.75">
      <c r="A59" s="94" t="s">
        <v>51</v>
      </c>
      <c r="B59" s="95" t="s">
        <v>52</v>
      </c>
      <c r="C59" s="96">
        <v>14289.4</v>
      </c>
      <c r="D59" s="96">
        <v>5183.43942</v>
      </c>
      <c r="E59" s="97">
        <f aca="true" t="shared" si="2" ref="E59:E113">SUM(D59/C59*100)</f>
        <v>36.274717062997745</v>
      </c>
      <c r="F59" s="97">
        <f aca="true" t="shared" si="3" ref="F59:F113">SUM(D59-C59)</f>
        <v>-9105.960579999999</v>
      </c>
    </row>
    <row r="60" spans="1:6" ht="16.5" customHeight="1">
      <c r="A60" s="94" t="s">
        <v>159</v>
      </c>
      <c r="B60" s="95" t="s">
        <v>287</v>
      </c>
      <c r="C60" s="96">
        <v>0</v>
      </c>
      <c r="D60" s="96">
        <v>0</v>
      </c>
      <c r="E60" s="97"/>
      <c r="F60" s="97">
        <f t="shared" si="3"/>
        <v>0</v>
      </c>
    </row>
    <row r="61" spans="1:6" ht="31.5" customHeight="1">
      <c r="A61" s="94" t="s">
        <v>160</v>
      </c>
      <c r="B61" s="95" t="s">
        <v>161</v>
      </c>
      <c r="C61" s="96">
        <v>3585.4</v>
      </c>
      <c r="D61" s="96">
        <v>1111.9189</v>
      </c>
      <c r="E61" s="97">
        <f t="shared" si="2"/>
        <v>31.012408657332514</v>
      </c>
      <c r="F61" s="97">
        <f t="shared" si="3"/>
        <v>-2473.4811</v>
      </c>
    </row>
    <row r="62" spans="1:6" ht="15" customHeight="1" hidden="1">
      <c r="A62" s="94" t="s">
        <v>53</v>
      </c>
      <c r="B62" s="95" t="s">
        <v>54</v>
      </c>
      <c r="C62" s="96">
        <v>0</v>
      </c>
      <c r="D62" s="96">
        <v>0</v>
      </c>
      <c r="E62" s="97"/>
      <c r="F62" s="97">
        <f t="shared" si="3"/>
        <v>0</v>
      </c>
    </row>
    <row r="63" spans="1:6" ht="15.75" customHeight="1">
      <c r="A63" s="94" t="s">
        <v>162</v>
      </c>
      <c r="B63" s="95" t="s">
        <v>291</v>
      </c>
      <c r="C63" s="191">
        <v>150</v>
      </c>
      <c r="D63" s="191">
        <v>0</v>
      </c>
      <c r="E63" s="97">
        <f t="shared" si="2"/>
        <v>0</v>
      </c>
      <c r="F63" s="97">
        <f t="shared" si="3"/>
        <v>-150</v>
      </c>
    </row>
    <row r="64" spans="1:6" ht="16.5" customHeight="1">
      <c r="A64" s="94" t="s">
        <v>286</v>
      </c>
      <c r="B64" s="95" t="s">
        <v>290</v>
      </c>
      <c r="C64" s="96">
        <v>2170.6936</v>
      </c>
      <c r="D64" s="96">
        <v>954.12617</v>
      </c>
      <c r="E64" s="97">
        <f t="shared" si="2"/>
        <v>43.954898563297924</v>
      </c>
      <c r="F64" s="97">
        <f t="shared" si="3"/>
        <v>-1216.56743</v>
      </c>
    </row>
    <row r="65" spans="1:6" s="112" customFormat="1" ht="15.75">
      <c r="A65" s="98" t="s">
        <v>57</v>
      </c>
      <c r="B65" s="195" t="s">
        <v>58</v>
      </c>
      <c r="C65" s="92">
        <f>C66</f>
        <v>1446.1</v>
      </c>
      <c r="D65" s="92">
        <f>D66</f>
        <v>1446.1</v>
      </c>
      <c r="E65" s="93">
        <f t="shared" si="2"/>
        <v>100</v>
      </c>
      <c r="F65" s="93">
        <f t="shared" si="3"/>
        <v>0</v>
      </c>
    </row>
    <row r="66" spans="1:6" ht="15.75">
      <c r="A66" s="99" t="s">
        <v>59</v>
      </c>
      <c r="B66" s="17" t="s">
        <v>289</v>
      </c>
      <c r="C66" s="96">
        <v>1446.1</v>
      </c>
      <c r="D66" s="96">
        <v>1446.1</v>
      </c>
      <c r="E66" s="97">
        <f t="shared" si="2"/>
        <v>100</v>
      </c>
      <c r="F66" s="97">
        <f t="shared" si="3"/>
        <v>0</v>
      </c>
    </row>
    <row r="67" spans="1:6" s="112" customFormat="1" ht="15.75">
      <c r="A67" s="91" t="s">
        <v>61</v>
      </c>
      <c r="B67" s="194" t="s">
        <v>62</v>
      </c>
      <c r="C67" s="92">
        <f>SUM(C68:C69)</f>
        <v>923.1</v>
      </c>
      <c r="D67" s="92">
        <f>SUM(D68:D69)</f>
        <v>235.1839</v>
      </c>
      <c r="E67" s="93">
        <f t="shared" si="2"/>
        <v>25.47761889286101</v>
      </c>
      <c r="F67" s="93">
        <f t="shared" si="3"/>
        <v>-687.9161</v>
      </c>
    </row>
    <row r="68" spans="1:6" ht="15.75">
      <c r="A68" s="94" t="s">
        <v>63</v>
      </c>
      <c r="B68" s="95" t="s">
        <v>64</v>
      </c>
      <c r="C68" s="96">
        <v>400</v>
      </c>
      <c r="D68" s="96">
        <v>77.3397</v>
      </c>
      <c r="E68" s="97">
        <f t="shared" si="2"/>
        <v>19.334925</v>
      </c>
      <c r="F68" s="97">
        <f t="shared" si="3"/>
        <v>-322.6603</v>
      </c>
    </row>
    <row r="69" spans="1:6" ht="15.75">
      <c r="A69" s="198" t="s">
        <v>163</v>
      </c>
      <c r="B69" s="100" t="s">
        <v>164</v>
      </c>
      <c r="C69" s="96">
        <v>523.1</v>
      </c>
      <c r="D69" s="96">
        <v>157.8442</v>
      </c>
      <c r="E69" s="97">
        <f t="shared" si="2"/>
        <v>30.174765819155034</v>
      </c>
      <c r="F69" s="97">
        <f t="shared" si="3"/>
        <v>-365.2558</v>
      </c>
    </row>
    <row r="70" spans="1:6" s="112" customFormat="1" ht="15.75">
      <c r="A70" s="91" t="s">
        <v>67</v>
      </c>
      <c r="B70" s="194" t="s">
        <v>68</v>
      </c>
      <c r="C70" s="101">
        <f>SUM(C71:C74)</f>
        <v>26728.6</v>
      </c>
      <c r="D70" s="101">
        <f>SUM(D71:D74)</f>
        <v>7297.02181</v>
      </c>
      <c r="E70" s="93">
        <f t="shared" si="2"/>
        <v>27.300426546844953</v>
      </c>
      <c r="F70" s="93">
        <f t="shared" si="3"/>
        <v>-19431.57819</v>
      </c>
    </row>
    <row r="71" spans="1:6" ht="15.75">
      <c r="A71" s="94" t="s">
        <v>165</v>
      </c>
      <c r="B71" s="95" t="s">
        <v>166</v>
      </c>
      <c r="C71" s="102">
        <v>878.6</v>
      </c>
      <c r="D71" s="96">
        <v>0</v>
      </c>
      <c r="E71" s="97">
        <f t="shared" si="2"/>
        <v>0</v>
      </c>
      <c r="F71" s="97">
        <f t="shared" si="3"/>
        <v>-878.6</v>
      </c>
    </row>
    <row r="72" spans="1:6" s="112" customFormat="1" ht="15.75">
      <c r="A72" s="94" t="s">
        <v>71</v>
      </c>
      <c r="B72" s="95" t="s">
        <v>72</v>
      </c>
      <c r="C72" s="102">
        <v>0</v>
      </c>
      <c r="D72" s="96">
        <v>0</v>
      </c>
      <c r="E72" s="97"/>
      <c r="F72" s="97">
        <f t="shared" si="3"/>
        <v>0</v>
      </c>
    </row>
    <row r="73" spans="1:6" ht="15.75">
      <c r="A73" s="94" t="s">
        <v>69</v>
      </c>
      <c r="B73" s="95" t="s">
        <v>70</v>
      </c>
      <c r="C73" s="102">
        <v>24800</v>
      </c>
      <c r="D73" s="96">
        <v>6984.729</v>
      </c>
      <c r="E73" s="97">
        <f t="shared" si="2"/>
        <v>28.16422983870968</v>
      </c>
      <c r="F73" s="97">
        <f t="shared" si="3"/>
        <v>-17815.271</v>
      </c>
    </row>
    <row r="74" spans="1:6" ht="15.75">
      <c r="A74" s="94" t="s">
        <v>73</v>
      </c>
      <c r="B74" s="95" t="s">
        <v>74</v>
      </c>
      <c r="C74" s="102">
        <v>1050</v>
      </c>
      <c r="D74" s="96">
        <v>312.29281</v>
      </c>
      <c r="E74" s="97">
        <f t="shared" si="2"/>
        <v>29.742172380952383</v>
      </c>
      <c r="F74" s="97">
        <f t="shared" si="3"/>
        <v>-737.7071900000001</v>
      </c>
    </row>
    <row r="75" spans="1:6" s="112" customFormat="1" ht="15.75">
      <c r="A75" s="91" t="s">
        <v>75</v>
      </c>
      <c r="B75" s="194" t="s">
        <v>76</v>
      </c>
      <c r="C75" s="92">
        <f>SUM(C76:C78)</f>
        <v>6634.5</v>
      </c>
      <c r="D75" s="92">
        <f>SUM(D76:D78)</f>
        <v>4245.102</v>
      </c>
      <c r="E75" s="93">
        <f t="shared" si="2"/>
        <v>63.98525887406738</v>
      </c>
      <c r="F75" s="93">
        <f t="shared" si="3"/>
        <v>-2389.398</v>
      </c>
    </row>
    <row r="76" spans="1:6" ht="15.75">
      <c r="A76" s="94" t="s">
        <v>77</v>
      </c>
      <c r="B76" s="103" t="s">
        <v>78</v>
      </c>
      <c r="C76" s="96">
        <v>3445.3</v>
      </c>
      <c r="D76" s="96">
        <v>2834.8</v>
      </c>
      <c r="E76" s="97">
        <f t="shared" si="2"/>
        <v>82.28020781934809</v>
      </c>
      <c r="F76" s="97">
        <f t="shared" si="3"/>
        <v>-610.5</v>
      </c>
    </row>
    <row r="77" spans="1:6" ht="15.75">
      <c r="A77" s="94" t="s">
        <v>79</v>
      </c>
      <c r="B77" s="103" t="s">
        <v>80</v>
      </c>
      <c r="C77" s="96">
        <v>0</v>
      </c>
      <c r="D77" s="96">
        <v>0</v>
      </c>
      <c r="E77" s="97"/>
      <c r="F77" s="97">
        <f t="shared" si="3"/>
        <v>0</v>
      </c>
    </row>
    <row r="78" spans="1:6" ht="15.75">
      <c r="A78" s="94" t="s">
        <v>81</v>
      </c>
      <c r="B78" s="95" t="s">
        <v>82</v>
      </c>
      <c r="C78" s="96">
        <v>3189.2</v>
      </c>
      <c r="D78" s="96">
        <v>1410.302</v>
      </c>
      <c r="E78" s="97">
        <f t="shared" si="2"/>
        <v>44.22118399598645</v>
      </c>
      <c r="F78" s="97">
        <f t="shared" si="3"/>
        <v>-1778.898</v>
      </c>
    </row>
    <row r="79" spans="1:6" s="112" customFormat="1" ht="15.75">
      <c r="A79" s="91" t="s">
        <v>83</v>
      </c>
      <c r="B79" s="196" t="s">
        <v>84</v>
      </c>
      <c r="C79" s="101">
        <f>SUM(C80)</f>
        <v>60</v>
      </c>
      <c r="D79" s="101">
        <f>SUM(D80)</f>
        <v>0</v>
      </c>
      <c r="E79" s="93">
        <f t="shared" si="2"/>
        <v>0</v>
      </c>
      <c r="F79" s="93">
        <f t="shared" si="3"/>
        <v>-60</v>
      </c>
    </row>
    <row r="80" spans="1:6" ht="31.5">
      <c r="A80" s="94" t="s">
        <v>85</v>
      </c>
      <c r="B80" s="103" t="s">
        <v>86</v>
      </c>
      <c r="C80" s="102">
        <v>60</v>
      </c>
      <c r="D80" s="96">
        <v>0</v>
      </c>
      <c r="E80" s="97">
        <f t="shared" si="2"/>
        <v>0</v>
      </c>
      <c r="F80" s="97">
        <f t="shared" si="3"/>
        <v>-60</v>
      </c>
    </row>
    <row r="81" spans="1:6" s="112" customFormat="1" ht="15.75">
      <c r="A81" s="91" t="s">
        <v>87</v>
      </c>
      <c r="B81" s="196" t="s">
        <v>88</v>
      </c>
      <c r="C81" s="101">
        <f>SUM(C82:C85)</f>
        <v>204723.4</v>
      </c>
      <c r="D81" s="101">
        <f>SUM(D82:D85)</f>
        <v>75268.29151999998</v>
      </c>
      <c r="E81" s="93">
        <f t="shared" si="2"/>
        <v>36.76584675713669</v>
      </c>
      <c r="F81" s="93">
        <f t="shared" si="3"/>
        <v>-129455.10848000001</v>
      </c>
    </row>
    <row r="82" spans="1:6" ht="15.75">
      <c r="A82" s="94" t="s">
        <v>89</v>
      </c>
      <c r="B82" s="103" t="s">
        <v>90</v>
      </c>
      <c r="C82" s="102">
        <v>46245</v>
      </c>
      <c r="D82" s="96">
        <v>16974.28297</v>
      </c>
      <c r="E82" s="97">
        <f t="shared" si="2"/>
        <v>36.70512048870148</v>
      </c>
      <c r="F82" s="97">
        <f t="shared" si="3"/>
        <v>-29270.71703</v>
      </c>
    </row>
    <row r="83" spans="1:6" ht="15.75">
      <c r="A83" s="94" t="s">
        <v>91</v>
      </c>
      <c r="B83" s="103" t="s">
        <v>92</v>
      </c>
      <c r="C83" s="102">
        <v>151602</v>
      </c>
      <c r="D83" s="96">
        <v>56472.31368</v>
      </c>
      <c r="E83" s="97">
        <f t="shared" si="2"/>
        <v>37.25037511378478</v>
      </c>
      <c r="F83" s="97">
        <f t="shared" si="3"/>
        <v>-95129.68632000001</v>
      </c>
    </row>
    <row r="84" spans="1:6" ht="15.75">
      <c r="A84" s="94" t="s">
        <v>93</v>
      </c>
      <c r="B84" s="103" t="s">
        <v>94</v>
      </c>
      <c r="C84" s="102">
        <v>3110</v>
      </c>
      <c r="D84" s="96">
        <v>36.204</v>
      </c>
      <c r="E84" s="97">
        <f t="shared" si="2"/>
        <v>1.1641157556270096</v>
      </c>
      <c r="F84" s="97">
        <f t="shared" si="3"/>
        <v>-3073.796</v>
      </c>
    </row>
    <row r="85" spans="1:6" ht="15.75">
      <c r="A85" s="94" t="s">
        <v>95</v>
      </c>
      <c r="B85" s="103" t="s">
        <v>96</v>
      </c>
      <c r="C85" s="102">
        <v>3766.4</v>
      </c>
      <c r="D85" s="96">
        <v>1785.49087</v>
      </c>
      <c r="E85" s="97">
        <f t="shared" si="2"/>
        <v>47.405768638487686</v>
      </c>
      <c r="F85" s="97">
        <f t="shared" si="3"/>
        <v>-1980.90913</v>
      </c>
    </row>
    <row r="86" spans="1:6" s="112" customFormat="1" ht="15.75">
      <c r="A86" s="91" t="s">
        <v>97</v>
      </c>
      <c r="B86" s="194" t="s">
        <v>285</v>
      </c>
      <c r="C86" s="92">
        <f>C87</f>
        <v>3508.1</v>
      </c>
      <c r="D86" s="92">
        <f>SUM(D87)</f>
        <v>1351.78224</v>
      </c>
      <c r="E86" s="93">
        <f t="shared" si="2"/>
        <v>38.533172942618506</v>
      </c>
      <c r="F86" s="93">
        <f t="shared" si="3"/>
        <v>-2156.31776</v>
      </c>
    </row>
    <row r="87" spans="1:6" ht="15.75">
      <c r="A87" s="94" t="s">
        <v>99</v>
      </c>
      <c r="B87" s="95" t="s">
        <v>167</v>
      </c>
      <c r="C87" s="96">
        <v>3508.1</v>
      </c>
      <c r="D87" s="96">
        <v>1351.78224</v>
      </c>
      <c r="E87" s="97">
        <f t="shared" si="2"/>
        <v>38.533172942618506</v>
      </c>
      <c r="F87" s="97">
        <f t="shared" si="3"/>
        <v>-2156.31776</v>
      </c>
    </row>
    <row r="88" spans="1:6" s="112" customFormat="1" ht="15.75">
      <c r="A88" s="91" t="s">
        <v>101</v>
      </c>
      <c r="B88" s="194" t="s">
        <v>272</v>
      </c>
      <c r="C88" s="92">
        <f>SUM(C89:C93)</f>
        <v>31391.500000000004</v>
      </c>
      <c r="D88" s="92">
        <f>SUM(D89:D93)</f>
        <v>9861.93464</v>
      </c>
      <c r="E88" s="93">
        <f t="shared" si="2"/>
        <v>31.415939474061442</v>
      </c>
      <c r="F88" s="93">
        <f t="shared" si="3"/>
        <v>-21529.565360000004</v>
      </c>
    </row>
    <row r="89" spans="1:6" ht="15.75">
      <c r="A89" s="94" t="s">
        <v>103</v>
      </c>
      <c r="B89" s="95" t="s">
        <v>168</v>
      </c>
      <c r="C89" s="96">
        <v>20405.276</v>
      </c>
      <c r="D89" s="96">
        <v>5910.79372</v>
      </c>
      <c r="E89" s="97">
        <f t="shared" si="2"/>
        <v>28.966987361503953</v>
      </c>
      <c r="F89" s="97">
        <f t="shared" si="3"/>
        <v>-14494.482280000002</v>
      </c>
    </row>
    <row r="90" spans="1:6" ht="15.75">
      <c r="A90" s="94" t="s">
        <v>105</v>
      </c>
      <c r="B90" s="95" t="s">
        <v>106</v>
      </c>
      <c r="C90" s="96">
        <v>5568.523</v>
      </c>
      <c r="D90" s="96">
        <v>2226.70757</v>
      </c>
      <c r="E90" s="97">
        <f t="shared" si="2"/>
        <v>39.987400070000604</v>
      </c>
      <c r="F90" s="97">
        <f t="shared" si="3"/>
        <v>-3341.81543</v>
      </c>
    </row>
    <row r="91" spans="1:6" ht="15" customHeight="1">
      <c r="A91" s="94" t="s">
        <v>107</v>
      </c>
      <c r="B91" s="95" t="s">
        <v>288</v>
      </c>
      <c r="C91" s="96">
        <v>169.034</v>
      </c>
      <c r="D91" s="96">
        <v>71.54508</v>
      </c>
      <c r="E91" s="97">
        <f t="shared" si="2"/>
        <v>42.32585160381935</v>
      </c>
      <c r="F91" s="97">
        <f t="shared" si="3"/>
        <v>-97.48892</v>
      </c>
    </row>
    <row r="92" spans="1:6" ht="15.75">
      <c r="A92" s="94" t="s">
        <v>109</v>
      </c>
      <c r="B92" s="104" t="s">
        <v>110</v>
      </c>
      <c r="C92" s="96">
        <v>5248.667</v>
      </c>
      <c r="D92" s="96">
        <v>1652.88827</v>
      </c>
      <c r="E92" s="97">
        <f t="shared" si="2"/>
        <v>31.491581957857107</v>
      </c>
      <c r="F92" s="97">
        <f t="shared" si="3"/>
        <v>-3595.7787300000005</v>
      </c>
    </row>
    <row r="93" spans="1:6" ht="15.75" hidden="1">
      <c r="A93" s="94" t="s">
        <v>111</v>
      </c>
      <c r="B93" s="95" t="s">
        <v>169</v>
      </c>
      <c r="C93" s="96"/>
      <c r="D93" s="96"/>
      <c r="E93" s="97"/>
      <c r="F93" s="97">
        <f t="shared" si="3"/>
        <v>0</v>
      </c>
    </row>
    <row r="94" spans="1:6" s="112" customFormat="1" ht="15.75">
      <c r="A94" s="105">
        <v>1000</v>
      </c>
      <c r="B94" s="194" t="s">
        <v>113</v>
      </c>
      <c r="C94" s="92">
        <f>SUM(C95:C98)</f>
        <v>14845.145999999999</v>
      </c>
      <c r="D94" s="92">
        <f>SUM(D95:D98)</f>
        <v>1187.7981300000001</v>
      </c>
      <c r="E94" s="93">
        <f t="shared" si="2"/>
        <v>8.001255966091545</v>
      </c>
      <c r="F94" s="93">
        <f t="shared" si="3"/>
        <v>-13657.347869999998</v>
      </c>
    </row>
    <row r="95" spans="1:6" ht="15.75">
      <c r="A95" s="90">
        <v>1001</v>
      </c>
      <c r="B95" s="107" t="s">
        <v>170</v>
      </c>
      <c r="C95" s="96">
        <v>90</v>
      </c>
      <c r="D95" s="96">
        <v>41.4876</v>
      </c>
      <c r="E95" s="97">
        <f t="shared" si="2"/>
        <v>46.09733333333333</v>
      </c>
      <c r="F95" s="97">
        <f t="shared" si="3"/>
        <v>-48.5124</v>
      </c>
    </row>
    <row r="96" spans="1:6" ht="15.75">
      <c r="A96" s="90">
        <v>1003</v>
      </c>
      <c r="B96" s="107" t="s">
        <v>114</v>
      </c>
      <c r="C96" s="96">
        <v>13170.846</v>
      </c>
      <c r="D96" s="96">
        <v>734.00749</v>
      </c>
      <c r="E96" s="97">
        <f t="shared" si="2"/>
        <v>5.572971470473498</v>
      </c>
      <c r="F96" s="97">
        <f t="shared" si="3"/>
        <v>-12436.83851</v>
      </c>
    </row>
    <row r="97" spans="1:6" ht="15.75">
      <c r="A97" s="90">
        <v>1004</v>
      </c>
      <c r="B97" s="107" t="s">
        <v>115</v>
      </c>
      <c r="C97" s="96">
        <v>1584.3</v>
      </c>
      <c r="D97" s="96">
        <v>412.30304</v>
      </c>
      <c r="E97" s="97">
        <f t="shared" si="2"/>
        <v>26.024303477876664</v>
      </c>
      <c r="F97" s="97">
        <f t="shared" si="3"/>
        <v>-1171.99696</v>
      </c>
    </row>
    <row r="98" spans="1:6" ht="15.75">
      <c r="A98" s="94" t="s">
        <v>116</v>
      </c>
      <c r="B98" s="95" t="s">
        <v>117</v>
      </c>
      <c r="C98" s="96">
        <v>0</v>
      </c>
      <c r="D98" s="96">
        <v>0</v>
      </c>
      <c r="E98" s="97"/>
      <c r="F98" s="97">
        <f t="shared" si="3"/>
        <v>0</v>
      </c>
    </row>
    <row r="99" spans="1:6" ht="15.75">
      <c r="A99" s="91" t="s">
        <v>118</v>
      </c>
      <c r="B99" s="194" t="s">
        <v>119</v>
      </c>
      <c r="C99" s="92">
        <f>C100+C101+C102+C103+C104</f>
        <v>5607.1</v>
      </c>
      <c r="D99" s="92">
        <f>D100+D101+D102+D103+D104</f>
        <v>2986.26047</v>
      </c>
      <c r="E99" s="97">
        <f t="shared" si="2"/>
        <v>53.25855558131655</v>
      </c>
      <c r="F99" s="92">
        <f>F100+F101+F102+F103+F104</f>
        <v>-2620.83953</v>
      </c>
    </row>
    <row r="100" spans="1:6" ht="15.75">
      <c r="A100" s="94" t="s">
        <v>120</v>
      </c>
      <c r="B100" s="95" t="s">
        <v>280</v>
      </c>
      <c r="C100" s="96">
        <v>150</v>
      </c>
      <c r="D100" s="96">
        <v>119.228</v>
      </c>
      <c r="E100" s="97">
        <f t="shared" si="2"/>
        <v>79.48533333333333</v>
      </c>
      <c r="F100" s="97">
        <f aca="true" t="shared" si="4" ref="F100:F107">SUM(D100-C100)</f>
        <v>-30.772000000000006</v>
      </c>
    </row>
    <row r="101" spans="1:6" ht="15.75">
      <c r="A101" s="94" t="s">
        <v>122</v>
      </c>
      <c r="B101" s="95" t="s">
        <v>123</v>
      </c>
      <c r="C101" s="96">
        <v>5457.1</v>
      </c>
      <c r="D101" s="96">
        <v>2867.03247</v>
      </c>
      <c r="E101" s="97">
        <f t="shared" si="2"/>
        <v>52.53765681405875</v>
      </c>
      <c r="F101" s="97">
        <f t="shared" si="4"/>
        <v>-2590.0675300000003</v>
      </c>
    </row>
    <row r="102" spans="1:6" ht="15.75" hidden="1">
      <c r="A102" s="94" t="s">
        <v>124</v>
      </c>
      <c r="B102" s="95" t="s">
        <v>125</v>
      </c>
      <c r="C102" s="96"/>
      <c r="D102" s="96"/>
      <c r="E102" s="97" t="e">
        <f t="shared" si="2"/>
        <v>#DIV/0!</v>
      </c>
      <c r="F102" s="97"/>
    </row>
    <row r="103" spans="1:6" ht="31.5" hidden="1">
      <c r="A103" s="94" t="s">
        <v>126</v>
      </c>
      <c r="B103" s="95" t="s">
        <v>127</v>
      </c>
      <c r="C103" s="96"/>
      <c r="D103" s="96"/>
      <c r="E103" s="97" t="e">
        <f t="shared" si="2"/>
        <v>#DIV/0!</v>
      </c>
      <c r="F103" s="97"/>
    </row>
    <row r="104" spans="1:6" ht="16.5" customHeight="1" hidden="1">
      <c r="A104" s="94" t="s">
        <v>128</v>
      </c>
      <c r="B104" s="95" t="s">
        <v>279</v>
      </c>
      <c r="C104" s="96"/>
      <c r="D104" s="96"/>
      <c r="E104" s="97" t="e">
        <f t="shared" si="2"/>
        <v>#DIV/0!</v>
      </c>
      <c r="F104" s="97"/>
    </row>
    <row r="105" spans="1:6" ht="15.75">
      <c r="A105" s="94" t="s">
        <v>130</v>
      </c>
      <c r="B105" s="194" t="s">
        <v>131</v>
      </c>
      <c r="C105" s="92">
        <f>C106</f>
        <v>50</v>
      </c>
      <c r="D105" s="245">
        <f>D106</f>
        <v>31.82</v>
      </c>
      <c r="E105" s="97">
        <f t="shared" si="2"/>
        <v>63.63999999999999</v>
      </c>
      <c r="F105" s="97">
        <f t="shared" si="4"/>
        <v>-18.18</v>
      </c>
    </row>
    <row r="106" spans="1:6" ht="15.75">
      <c r="A106" s="94" t="s">
        <v>132</v>
      </c>
      <c r="B106" s="95" t="s">
        <v>133</v>
      </c>
      <c r="C106" s="96">
        <v>50</v>
      </c>
      <c r="D106" s="96">
        <v>31.82</v>
      </c>
      <c r="E106" s="97">
        <f t="shared" si="2"/>
        <v>63.63999999999999</v>
      </c>
      <c r="F106" s="97">
        <f t="shared" si="4"/>
        <v>-18.18</v>
      </c>
    </row>
    <row r="107" spans="1:6" ht="31.5">
      <c r="A107" s="91" t="s">
        <v>134</v>
      </c>
      <c r="B107" s="195" t="s">
        <v>135</v>
      </c>
      <c r="C107" s="84">
        <f>C108</f>
        <v>355</v>
      </c>
      <c r="D107" s="84">
        <f>D108</f>
        <v>0</v>
      </c>
      <c r="E107" s="97">
        <f t="shared" si="2"/>
        <v>0</v>
      </c>
      <c r="F107" s="97">
        <f t="shared" si="4"/>
        <v>-355</v>
      </c>
    </row>
    <row r="108" spans="1:6" ht="31.5">
      <c r="A108" s="94" t="s">
        <v>136</v>
      </c>
      <c r="B108" s="17" t="s">
        <v>137</v>
      </c>
      <c r="C108" s="191">
        <v>355</v>
      </c>
      <c r="D108" s="191">
        <v>0</v>
      </c>
      <c r="E108" s="97"/>
      <c r="F108" s="97"/>
    </row>
    <row r="109" spans="1:6" s="112" customFormat="1" ht="15.75">
      <c r="A109" s="105">
        <v>1400</v>
      </c>
      <c r="B109" s="106" t="s">
        <v>138</v>
      </c>
      <c r="C109" s="101">
        <f>C110+C111</f>
        <v>31404.899999999998</v>
      </c>
      <c r="D109" s="101">
        <f>SUM(D110:D112)</f>
        <v>12549</v>
      </c>
      <c r="E109" s="93">
        <f t="shared" si="2"/>
        <v>39.95873255447398</v>
      </c>
      <c r="F109" s="93">
        <f t="shared" si="3"/>
        <v>-18855.899999999998</v>
      </c>
    </row>
    <row r="110" spans="1:6" ht="15.75">
      <c r="A110" s="90">
        <v>1401</v>
      </c>
      <c r="B110" s="107" t="s">
        <v>304</v>
      </c>
      <c r="C110" s="102">
        <v>29368.8</v>
      </c>
      <c r="D110" s="96">
        <v>11531</v>
      </c>
      <c r="E110" s="97">
        <f t="shared" si="2"/>
        <v>39.26275503255155</v>
      </c>
      <c r="F110" s="97">
        <f t="shared" si="3"/>
        <v>-17837.8</v>
      </c>
    </row>
    <row r="111" spans="1:6" ht="15" customHeight="1">
      <c r="A111" s="90">
        <v>1402</v>
      </c>
      <c r="B111" s="107" t="s">
        <v>306</v>
      </c>
      <c r="C111" s="102">
        <v>2036.1</v>
      </c>
      <c r="D111" s="96">
        <v>1018</v>
      </c>
      <c r="E111" s="97">
        <f t="shared" si="2"/>
        <v>49.99754432493493</v>
      </c>
      <c r="F111" s="97">
        <f t="shared" si="3"/>
        <v>-1018.0999999999999</v>
      </c>
    </row>
    <row r="112" spans="1:6" ht="15.75">
      <c r="A112" s="90">
        <v>1403</v>
      </c>
      <c r="B112" s="107" t="s">
        <v>305</v>
      </c>
      <c r="C112" s="102">
        <v>0</v>
      </c>
      <c r="D112" s="96">
        <v>0</v>
      </c>
      <c r="E112" s="97"/>
      <c r="F112" s="97">
        <f t="shared" si="3"/>
        <v>0</v>
      </c>
    </row>
    <row r="113" spans="1:6" s="112" customFormat="1" ht="15.75">
      <c r="A113" s="105"/>
      <c r="B113" s="108" t="s">
        <v>140</v>
      </c>
      <c r="C113" s="245">
        <f>C57+C65+C67+C70+C75+C79+C81+C86+C88+C94+C99+C105+C107+C109</f>
        <v>347887.9396</v>
      </c>
      <c r="D113" s="101">
        <f>D57+D65+D67+D70+D75+D79+D81+D86+D88+D94+D99+D105+D107+D109</f>
        <v>123709.77919999999</v>
      </c>
      <c r="E113" s="93">
        <f t="shared" si="2"/>
        <v>35.560237972676184</v>
      </c>
      <c r="F113" s="93">
        <f t="shared" si="3"/>
        <v>-224178.1604</v>
      </c>
    </row>
    <row r="114" ht="15.75">
      <c r="D114" s="205"/>
    </row>
    <row r="115" spans="1:4" s="9" customFormat="1" ht="12.75">
      <c r="A115" s="67" t="s">
        <v>141</v>
      </c>
      <c r="B115" s="67"/>
      <c r="D115" s="206"/>
    </row>
    <row r="116" spans="1:3" s="9" customFormat="1" ht="12.75">
      <c r="A116" s="68" t="s">
        <v>142</v>
      </c>
      <c r="B116" s="68"/>
      <c r="C116" s="9" t="s">
        <v>171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1">
      <selection activeCell="B15" sqref="B15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7" t="s">
        <v>323</v>
      </c>
      <c r="B1" s="297"/>
      <c r="C1" s="297"/>
      <c r="D1" s="297"/>
      <c r="E1" s="297"/>
      <c r="F1" s="297"/>
      <c r="G1" s="1"/>
    </row>
    <row r="2" spans="1:7" ht="18" customHeight="1">
      <c r="A2" s="297"/>
      <c r="B2" s="297"/>
      <c r="C2" s="297"/>
      <c r="D2" s="297"/>
      <c r="E2" s="297"/>
      <c r="F2" s="29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330</v>
      </c>
      <c r="D5" s="11">
        <f>SUM(D6,D8,D10,D13,D15)</f>
        <v>118.19657000000001</v>
      </c>
      <c r="E5" s="12">
        <f aca="true" t="shared" si="0" ref="E5:E35">D5/C5*100</f>
        <v>35.81714242424243</v>
      </c>
      <c r="F5" s="12">
        <f aca="true" t="shared" si="1" ref="F5:F36">D5-C5</f>
        <v>-211.80343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128.8</v>
      </c>
      <c r="D6" s="11">
        <f>SUM(D7)</f>
        <v>34.41996</v>
      </c>
      <c r="E6" s="12">
        <f t="shared" si="0"/>
        <v>26.72357142857143</v>
      </c>
      <c r="F6" s="12">
        <f t="shared" si="1"/>
        <v>-94.38004000000001</v>
      </c>
      <c r="G6" s="1"/>
    </row>
    <row r="7" spans="1:7" s="9" customFormat="1" ht="15.75">
      <c r="A7" s="13">
        <v>1010200001</v>
      </c>
      <c r="B7" s="14" t="s">
        <v>7</v>
      </c>
      <c r="C7" s="15">
        <v>128.8</v>
      </c>
      <c r="D7" s="15">
        <v>34.41996</v>
      </c>
      <c r="E7" s="12">
        <f t="shared" si="0"/>
        <v>26.72357142857143</v>
      </c>
      <c r="F7" s="12">
        <f t="shared" si="1"/>
        <v>-94.38004000000001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</v>
      </c>
      <c r="D8" s="11">
        <f>SUM(D9)</f>
        <v>0.2196</v>
      </c>
      <c r="E8" s="12">
        <f t="shared" si="0"/>
        <v>2.196</v>
      </c>
      <c r="F8" s="12">
        <f t="shared" si="1"/>
        <v>-9.7804</v>
      </c>
      <c r="G8" s="1"/>
    </row>
    <row r="9" spans="1:7" s="9" customFormat="1" ht="15.75">
      <c r="A9" s="13">
        <v>1050300001</v>
      </c>
      <c r="B9" s="13" t="s">
        <v>9</v>
      </c>
      <c r="C9" s="12">
        <v>10</v>
      </c>
      <c r="D9" s="12">
        <v>0.2196</v>
      </c>
      <c r="E9" s="12">
        <f t="shared" si="0"/>
        <v>2.196</v>
      </c>
      <c r="F9" s="12">
        <f t="shared" si="1"/>
        <v>-9.7804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182.2</v>
      </c>
      <c r="D10" s="11">
        <f>SUM(D11:D12)</f>
        <v>82.05701</v>
      </c>
      <c r="E10" s="12">
        <f t="shared" si="0"/>
        <v>45.036778265642155</v>
      </c>
      <c r="F10" s="12">
        <f t="shared" si="1"/>
        <v>-100.14298999999998</v>
      </c>
      <c r="G10" s="1"/>
    </row>
    <row r="11" spans="1:7" s="9" customFormat="1" ht="15.75">
      <c r="A11" s="13">
        <v>1060600000</v>
      </c>
      <c r="B11" s="13" t="s">
        <v>11</v>
      </c>
      <c r="C11" s="12">
        <v>174.2</v>
      </c>
      <c r="D11" s="12">
        <v>79.01372</v>
      </c>
      <c r="E11" s="12">
        <f t="shared" si="0"/>
        <v>45.35804822043629</v>
      </c>
      <c r="F11" s="12">
        <f t="shared" si="1"/>
        <v>-95.18627999999998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8</v>
      </c>
      <c r="D12" s="18">
        <v>3.04329</v>
      </c>
      <c r="E12" s="12">
        <f t="shared" si="0"/>
        <v>38.041125</v>
      </c>
      <c r="F12" s="12">
        <f t="shared" si="1"/>
        <v>-4.95671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9</v>
      </c>
      <c r="D15" s="11">
        <f>SUM(D16:D19)</f>
        <v>1.5</v>
      </c>
      <c r="E15" s="12">
        <f t="shared" si="0"/>
        <v>16.666666666666664</v>
      </c>
      <c r="F15" s="12">
        <f t="shared" si="1"/>
        <v>-7.5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9</v>
      </c>
      <c r="D17" s="12">
        <v>1.5</v>
      </c>
      <c r="E17" s="12">
        <f t="shared" si="0"/>
        <v>16.666666666666664</v>
      </c>
      <c r="F17" s="12">
        <f t="shared" si="1"/>
        <v>-7.5</v>
      </c>
      <c r="G17" s="1"/>
    </row>
    <row r="18" spans="1:7" s="9" customFormat="1" ht="18.75" customHeight="1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58</v>
      </c>
      <c r="D20" s="11">
        <f>SUM(D21:D36)</f>
        <v>2.4086000000000003</v>
      </c>
      <c r="E20" s="12">
        <f t="shared" si="0"/>
        <v>4.152758620689656</v>
      </c>
      <c r="F20" s="12">
        <f t="shared" si="1"/>
        <v>-55.5914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9</v>
      </c>
      <c r="D21" s="12">
        <v>0.3395</v>
      </c>
      <c r="E21" s="12">
        <f t="shared" si="0"/>
        <v>3.7722222222222226</v>
      </c>
      <c r="F21" s="12">
        <f t="shared" si="1"/>
        <v>-8.6605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18</v>
      </c>
      <c r="D22" s="12">
        <v>2.0691</v>
      </c>
      <c r="E22" s="12">
        <f t="shared" si="0"/>
        <v>11.495000000000001</v>
      </c>
      <c r="F22" s="12">
        <f t="shared" si="1"/>
        <v>-15.9309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1110601410</v>
      </c>
      <c r="B25" s="14" t="s">
        <v>25</v>
      </c>
      <c r="C25" s="12">
        <v>30</v>
      </c>
      <c r="D25" s="12">
        <v>0</v>
      </c>
      <c r="E25" s="12">
        <f t="shared" si="0"/>
        <v>0</v>
      </c>
      <c r="F25" s="12">
        <f t="shared" si="1"/>
        <v>-30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0</v>
      </c>
      <c r="E34" s="12">
        <f t="shared" si="0"/>
        <v>0</v>
      </c>
      <c r="F34" s="12">
        <f t="shared" si="1"/>
        <v>-1</v>
      </c>
      <c r="G34" s="1"/>
    </row>
    <row r="35" spans="1:7" s="9" customFormat="1" ht="12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0.75" customHeight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3.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388</v>
      </c>
      <c r="D38" s="11">
        <f>SUM(D20,D5)</f>
        <v>120.60517000000002</v>
      </c>
      <c r="E38" s="12">
        <f aca="true" t="shared" si="2" ref="E38:E47">D38/C38*100</f>
        <v>31.08380670103093</v>
      </c>
      <c r="F38" s="12">
        <f aca="true" t="shared" si="3" ref="F38:F47">D38-C38</f>
        <v>-267.39482999999996</v>
      </c>
      <c r="G38" s="1"/>
    </row>
    <row r="39" spans="1:7" s="9" customFormat="1" ht="15.75">
      <c r="A39" s="10"/>
      <c r="B39" s="10" t="s">
        <v>39</v>
      </c>
      <c r="C39" s="11">
        <f>SUM(C40:C44)</f>
        <v>2970.749</v>
      </c>
      <c r="D39" s="11">
        <f>SUM(D40:D44)</f>
        <v>754.072</v>
      </c>
      <c r="E39" s="12">
        <f t="shared" si="2"/>
        <v>25.38322827004234</v>
      </c>
      <c r="F39" s="12">
        <f t="shared" si="3"/>
        <v>-2216.6769999999997</v>
      </c>
      <c r="G39" s="1"/>
    </row>
    <row r="40" spans="1:8" s="9" customFormat="1" ht="15.75">
      <c r="A40" s="13">
        <v>2020100000</v>
      </c>
      <c r="B40" s="13" t="s">
        <v>40</v>
      </c>
      <c r="C40" s="12">
        <v>872.4</v>
      </c>
      <c r="D40" s="12">
        <v>342.4</v>
      </c>
      <c r="E40" s="12">
        <f t="shared" si="2"/>
        <v>39.24805135259055</v>
      </c>
      <c r="F40" s="12">
        <f t="shared" si="3"/>
        <v>-530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628.2</v>
      </c>
      <c r="D41" s="12">
        <v>314</v>
      </c>
      <c r="E41" s="12">
        <f t="shared" si="2"/>
        <v>49.98408150270614</v>
      </c>
      <c r="F41" s="12">
        <f t="shared" si="3"/>
        <v>-314.20000000000005</v>
      </c>
      <c r="G41" s="1"/>
    </row>
    <row r="42" spans="1:7" s="9" customFormat="1" ht="15.75">
      <c r="A42" s="13">
        <v>2020200000</v>
      </c>
      <c r="B42" s="13" t="s">
        <v>42</v>
      </c>
      <c r="C42" s="12">
        <v>1416.19</v>
      </c>
      <c r="D42" s="12">
        <v>43.762</v>
      </c>
      <c r="E42" s="12">
        <f t="shared" si="2"/>
        <v>3.0901220881378912</v>
      </c>
      <c r="F42" s="12">
        <f t="shared" si="3"/>
        <v>-1372.428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53.959</v>
      </c>
      <c r="D43" s="12">
        <v>53.91</v>
      </c>
      <c r="E43" s="12">
        <f t="shared" si="2"/>
        <v>99.90919031116216</v>
      </c>
      <c r="F43" s="12">
        <f t="shared" si="3"/>
        <v>-0.049000000000006594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>
        <v>0</v>
      </c>
      <c r="E44" s="12"/>
      <c r="F44" s="12"/>
      <c r="G44" s="1"/>
    </row>
    <row r="45" spans="1:7" s="9" customFormat="1" ht="31.5" customHeight="1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3358.749</v>
      </c>
      <c r="D46" s="11">
        <f>SUM(D39,D38)</f>
        <v>874.67717</v>
      </c>
      <c r="E46" s="12">
        <f t="shared" si="2"/>
        <v>26.041754534203065</v>
      </c>
      <c r="F46" s="12">
        <f t="shared" si="3"/>
        <v>-2484.07183</v>
      </c>
      <c r="G46" s="1"/>
    </row>
    <row r="47" spans="1:7" s="9" customFormat="1" ht="15.75">
      <c r="A47" s="10"/>
      <c r="B47" s="22" t="s">
        <v>47</v>
      </c>
      <c r="C47" s="11">
        <f>C103-C46</f>
        <v>50</v>
      </c>
      <c r="D47" s="11">
        <f>D103-D46</f>
        <v>-205.91543000000001</v>
      </c>
      <c r="E47" s="12">
        <f t="shared" si="2"/>
        <v>-411.8308600000001</v>
      </c>
      <c r="F47" s="12">
        <f t="shared" si="3"/>
        <v>-255.91543000000001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578.2489999999999</v>
      </c>
      <c r="D52" s="39">
        <f>SUM(D53:D55)</f>
        <v>200.54773</v>
      </c>
      <c r="E52" s="12">
        <f>D52/C52*100</f>
        <v>34.681898282573776</v>
      </c>
      <c r="F52" s="12">
        <f>D52-C52</f>
        <v>-377.7012699999999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546.949</v>
      </c>
      <c r="D53" s="18">
        <v>174.24773</v>
      </c>
      <c r="E53" s="12">
        <f>D53/C53*100</f>
        <v>31.85813119687576</v>
      </c>
      <c r="F53" s="12">
        <f>D53-C53</f>
        <v>-372.70126999999997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/>
      <c r="F54" s="12"/>
      <c r="G54" s="31"/>
    </row>
    <row r="55" spans="1:7" s="9" customFormat="1" ht="15.75">
      <c r="A55" s="40" t="s">
        <v>162</v>
      </c>
      <c r="B55" s="17" t="s">
        <v>56</v>
      </c>
      <c r="C55" s="18">
        <v>5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53.91</v>
      </c>
      <c r="D56" s="39">
        <f>D57</f>
        <v>12.6516</v>
      </c>
      <c r="E56" s="12">
        <f>D56/C56*100</f>
        <v>23.46800222593211</v>
      </c>
      <c r="F56" s="12">
        <f aca="true" t="shared" si="4" ref="F56:F103">D56-C56</f>
        <v>-41.258399999999995</v>
      </c>
      <c r="G56" s="31"/>
    </row>
    <row r="57" spans="1:6" s="9" customFormat="1" ht="15.75">
      <c r="A57" s="41" t="s">
        <v>59</v>
      </c>
      <c r="B57" s="17" t="s">
        <v>60</v>
      </c>
      <c r="C57" s="18">
        <v>53.91</v>
      </c>
      <c r="D57" s="18">
        <v>12.6516</v>
      </c>
      <c r="E57" s="12">
        <f>D57/C57*100</f>
        <v>23.46800222593211</v>
      </c>
      <c r="F57" s="12">
        <f t="shared" si="4"/>
        <v>-41.258399999999995</v>
      </c>
    </row>
    <row r="58" spans="1:7" s="46" customFormat="1" ht="15" customHeight="1">
      <c r="A58" s="42" t="s">
        <v>61</v>
      </c>
      <c r="B58" s="43" t="s">
        <v>62</v>
      </c>
      <c r="C58" s="44">
        <f>C61</f>
        <v>50</v>
      </c>
      <c r="D58" s="44">
        <f>SUM(D59:D61)</f>
        <v>0</v>
      </c>
      <c r="E58" s="12">
        <f>D58/C58*100</f>
        <v>0</v>
      </c>
      <c r="F58" s="12">
        <f t="shared" si="4"/>
        <v>-50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31.5" hidden="1">
      <c r="A60" s="47" t="s">
        <v>163</v>
      </c>
      <c r="B60" s="48" t="s">
        <v>277</v>
      </c>
      <c r="C60" s="49"/>
      <c r="D60" s="49"/>
      <c r="E60" s="12"/>
      <c r="F60" s="12"/>
      <c r="G60" s="45"/>
    </row>
    <row r="61" spans="1:7" s="46" customFormat="1" ht="16.5" customHeight="1">
      <c r="A61" s="47" t="s">
        <v>65</v>
      </c>
      <c r="B61" s="48" t="s">
        <v>66</v>
      </c>
      <c r="C61" s="49">
        <v>50</v>
      </c>
      <c r="D61" s="49">
        <v>0</v>
      </c>
      <c r="E61" s="12">
        <f>D61/C61*100</f>
        <v>0</v>
      </c>
      <c r="F61" s="12">
        <f t="shared" si="4"/>
        <v>-50</v>
      </c>
      <c r="G61" s="45"/>
    </row>
    <row r="62" spans="1:7" s="9" customFormat="1" ht="17.25" customHeight="1" hidden="1">
      <c r="A62" s="37" t="s">
        <v>67</v>
      </c>
      <c r="B62" s="38" t="s">
        <v>68</v>
      </c>
      <c r="C62" s="39">
        <v>0</v>
      </c>
      <c r="D62" s="39">
        <v>0</v>
      </c>
      <c r="E62" s="12"/>
      <c r="F62" s="12">
        <f t="shared" si="4"/>
        <v>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>
        <v>0</v>
      </c>
      <c r="D63" s="18">
        <v>0</v>
      </c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>
        <v>0</v>
      </c>
      <c r="D64" s="18">
        <v>0</v>
      </c>
      <c r="E64" s="12">
        <v>0</v>
      </c>
      <c r="F64" s="12">
        <f t="shared" si="4"/>
        <v>0</v>
      </c>
      <c r="G64" s="31"/>
    </row>
    <row r="65" spans="1:7" s="9" customFormat="1" ht="17.25" customHeight="1" hidden="1">
      <c r="A65" s="47" t="s">
        <v>73</v>
      </c>
      <c r="B65" s="48" t="s">
        <v>74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395.8</v>
      </c>
      <c r="D66" s="39">
        <f>D68+D69</f>
        <v>186.10012</v>
      </c>
      <c r="E66" s="12">
        <f>D66/C66*100</f>
        <v>47.01872662961091</v>
      </c>
      <c r="F66" s="12">
        <f t="shared" si="4"/>
        <v>-209.69988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>
        <v>0</v>
      </c>
      <c r="D67" s="18">
        <v>0</v>
      </c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395.8</v>
      </c>
      <c r="D69" s="18">
        <v>186.10012</v>
      </c>
      <c r="E69" s="12">
        <f>D69/C69*100</f>
        <v>47.01872662961091</v>
      </c>
      <c r="F69" s="12">
        <f t="shared" si="4"/>
        <v>-209.69988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30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15.75" customHeight="1">
      <c r="A77" s="37" t="s">
        <v>97</v>
      </c>
      <c r="B77" s="38" t="s">
        <v>98</v>
      </c>
      <c r="C77" s="39">
        <f>SUM(C78:C78)</f>
        <v>928.9</v>
      </c>
      <c r="D77" s="39">
        <f>SUM(D78:D78)</f>
        <v>250.26229</v>
      </c>
      <c r="E77" s="12">
        <f t="shared" si="5"/>
        <v>26.94179028958984</v>
      </c>
      <c r="F77" s="12">
        <f t="shared" si="4"/>
        <v>-678.63771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928.9</v>
      </c>
      <c r="D78" s="18">
        <v>250.26229</v>
      </c>
      <c r="E78" s="12">
        <f t="shared" si="5"/>
        <v>26.94179028958984</v>
      </c>
      <c r="F78" s="12">
        <f t="shared" si="4"/>
        <v>-678.63771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113</v>
      </c>
      <c r="C85" s="39">
        <f>SUM(C86:C88)</f>
        <v>1319.09</v>
      </c>
      <c r="D85" s="39">
        <f>SUM(D86:D88)</f>
        <v>0</v>
      </c>
      <c r="E85" s="11">
        <f t="shared" si="5"/>
        <v>0</v>
      </c>
      <c r="F85" s="12">
        <f t="shared" si="4"/>
        <v>-1319.09</v>
      </c>
      <c r="G85" s="31"/>
    </row>
    <row r="86" spans="1:7" s="9" customFormat="1" ht="14.25" customHeight="1">
      <c r="A86" s="59">
        <v>1003</v>
      </c>
      <c r="B86" s="60" t="s">
        <v>114</v>
      </c>
      <c r="C86" s="18">
        <v>1319.09</v>
      </c>
      <c r="D86" s="18">
        <v>0</v>
      </c>
      <c r="E86" s="12">
        <f t="shared" si="5"/>
        <v>0</v>
      </c>
      <c r="F86" s="12">
        <f t="shared" si="4"/>
        <v>-1319.09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8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8" customHeight="1">
      <c r="A89" s="61" t="s">
        <v>118</v>
      </c>
      <c r="B89" s="38" t="s">
        <v>119</v>
      </c>
      <c r="C89" s="39">
        <f>C90+C91+C92+C93+C94</f>
        <v>6</v>
      </c>
      <c r="D89" s="39">
        <f>D90+D91+D92+D93+D94</f>
        <v>0</v>
      </c>
      <c r="E89" s="11">
        <f>D89/C89*100</f>
        <v>0</v>
      </c>
      <c r="F89" s="12">
        <f t="shared" si="4"/>
        <v>-6</v>
      </c>
      <c r="G89" s="31"/>
    </row>
    <row r="90" spans="1:7" s="9" customFormat="1" ht="14.25" customHeight="1">
      <c r="A90" s="41" t="s">
        <v>120</v>
      </c>
      <c r="B90" s="62" t="s">
        <v>121</v>
      </c>
      <c r="C90" s="18">
        <v>6</v>
      </c>
      <c r="D90" s="18">
        <v>0</v>
      </c>
      <c r="E90" s="11">
        <f aca="true" t="shared" si="6" ref="E90:E98">D90/C90*100</f>
        <v>0</v>
      </c>
      <c r="F90" s="12">
        <f>D90-C90</f>
        <v>-6</v>
      </c>
      <c r="G90" s="31"/>
    </row>
    <row r="91" spans="1:7" s="9" customFormat="1" ht="18" customHeight="1" hidden="1">
      <c r="A91" s="41" t="s">
        <v>122</v>
      </c>
      <c r="B91" s="17" t="s">
        <v>123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8" customHeight="1" hidden="1">
      <c r="A92" s="41" t="s">
        <v>124</v>
      </c>
      <c r="B92" s="17" t="s">
        <v>125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18" customHeight="1" hidden="1">
      <c r="A93" s="41" t="s">
        <v>126</v>
      </c>
      <c r="B93" s="17" t="s">
        <v>127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8" customHeight="1" hidden="1">
      <c r="A94" s="41" t="s">
        <v>128</v>
      </c>
      <c r="B94" s="17" t="s">
        <v>129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8" customHeight="1" hidden="1">
      <c r="A95" s="37" t="s">
        <v>130</v>
      </c>
      <c r="B95" s="38" t="s">
        <v>131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8" customHeight="1" hidden="1">
      <c r="A96" s="40" t="s">
        <v>132</v>
      </c>
      <c r="B96" s="17" t="s">
        <v>133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6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5.2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 t="e">
        <f t="shared" si="6"/>
        <v>#DIV/0!</v>
      </c>
      <c r="F98" s="12">
        <f t="shared" si="7"/>
        <v>0</v>
      </c>
      <c r="G98" s="31"/>
    </row>
    <row r="99" spans="1:6" s="9" customFormat="1" ht="15" customHeight="1">
      <c r="A99" s="63">
        <v>1400</v>
      </c>
      <c r="B99" s="58" t="s">
        <v>138</v>
      </c>
      <c r="C99" s="39">
        <f>C100</f>
        <v>76.8</v>
      </c>
      <c r="D99" s="39">
        <f>D100</f>
        <v>19.2</v>
      </c>
      <c r="E99" s="11"/>
      <c r="F99" s="12">
        <f t="shared" si="7"/>
        <v>-57.599999999999994</v>
      </c>
    </row>
    <row r="100" spans="1:6" s="9" customFormat="1" ht="15" customHeight="1">
      <c r="A100" s="59">
        <v>1403</v>
      </c>
      <c r="B100" s="60" t="s">
        <v>296</v>
      </c>
      <c r="C100" s="18">
        <v>76.8</v>
      </c>
      <c r="D100" s="18">
        <v>19.2</v>
      </c>
      <c r="E100" s="11"/>
      <c r="F100" s="12"/>
    </row>
    <row r="101" spans="1:6" s="9" customFormat="1" ht="14.25" customHeight="1" hidden="1">
      <c r="A101" s="64"/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" customHeight="1" hidden="1">
      <c r="A102" s="64"/>
      <c r="B102" s="60" t="s">
        <v>139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>
      <c r="A103" s="64"/>
      <c r="B103" s="65" t="s">
        <v>140</v>
      </c>
      <c r="C103" s="39">
        <f>C52+C56+C58+C62+C66+C77+C85+C89+C99</f>
        <v>3408.749</v>
      </c>
      <c r="D103" s="39">
        <f>SUM(D52,D56,D58,D62,D66,D70,D72,D77,D79,D85,D99)</f>
        <v>668.76174</v>
      </c>
      <c r="E103" s="12">
        <f t="shared" si="5"/>
        <v>19.618978692769694</v>
      </c>
      <c r="F103" s="12">
        <f t="shared" si="4"/>
        <v>-2739.98726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1">
      <selection activeCell="B53" sqref="B53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7" t="s">
        <v>322</v>
      </c>
      <c r="B1" s="297"/>
      <c r="C1" s="297"/>
      <c r="D1" s="297"/>
      <c r="E1" s="297"/>
      <c r="F1" s="297"/>
      <c r="G1" s="1"/>
    </row>
    <row r="2" spans="1:7" ht="18" customHeight="1">
      <c r="A2" s="297"/>
      <c r="B2" s="297"/>
      <c r="C2" s="297"/>
      <c r="D2" s="297"/>
      <c r="E2" s="297"/>
      <c r="F2" s="29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1221.2</v>
      </c>
      <c r="D5" s="11">
        <f>SUM(D6,D8,D10,D13,D15)</f>
        <v>470.13977</v>
      </c>
      <c r="E5" s="12">
        <f aca="true" t="shared" si="0" ref="E5:E35">D5/C5*100</f>
        <v>38.49817965935146</v>
      </c>
      <c r="F5" s="12">
        <f aca="true" t="shared" si="1" ref="F5:F36">D5-C5</f>
        <v>-751.06023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839.6</v>
      </c>
      <c r="D6" s="11">
        <f>SUM(D7)</f>
        <v>341.02327</v>
      </c>
      <c r="E6" s="12">
        <f t="shared" si="0"/>
        <v>40.6173499285374</v>
      </c>
      <c r="F6" s="12">
        <f t="shared" si="1"/>
        <v>-498.57673</v>
      </c>
      <c r="G6" s="1"/>
    </row>
    <row r="7" spans="1:7" s="9" customFormat="1" ht="15.75">
      <c r="A7" s="13">
        <v>1010200001</v>
      </c>
      <c r="B7" s="14" t="s">
        <v>7</v>
      </c>
      <c r="C7" s="15">
        <v>839.6</v>
      </c>
      <c r="D7" s="15">
        <v>341.02327</v>
      </c>
      <c r="E7" s="12">
        <f t="shared" si="0"/>
        <v>40.6173499285374</v>
      </c>
      <c r="F7" s="12">
        <f t="shared" si="1"/>
        <v>-498.57673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14.5</v>
      </c>
      <c r="D8" s="11">
        <f>SUM(D9)</f>
        <v>17.40688</v>
      </c>
      <c r="E8" s="12">
        <f t="shared" si="0"/>
        <v>120.04744827586207</v>
      </c>
      <c r="F8" s="12">
        <f t="shared" si="1"/>
        <v>2.906880000000001</v>
      </c>
      <c r="G8" s="1"/>
    </row>
    <row r="9" spans="1:7" s="9" customFormat="1" ht="15.75">
      <c r="A9" s="13">
        <v>1050300001</v>
      </c>
      <c r="B9" s="13" t="s">
        <v>9</v>
      </c>
      <c r="C9" s="12">
        <v>14.5</v>
      </c>
      <c r="D9" s="12">
        <v>17.40688</v>
      </c>
      <c r="E9" s="12">
        <f t="shared" si="0"/>
        <v>120.04744827586207</v>
      </c>
      <c r="F9" s="12">
        <f t="shared" si="1"/>
        <v>2.906880000000001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334.6</v>
      </c>
      <c r="D10" s="11">
        <f>SUM(D11:D12)</f>
        <v>94.70962</v>
      </c>
      <c r="E10" s="12">
        <f t="shared" si="0"/>
        <v>28.305325762104005</v>
      </c>
      <c r="F10" s="12">
        <f t="shared" si="1"/>
        <v>-239.89038000000002</v>
      </c>
      <c r="G10" s="1"/>
    </row>
    <row r="11" spans="1:7" s="9" customFormat="1" ht="15.75">
      <c r="A11" s="13">
        <v>1060600000</v>
      </c>
      <c r="B11" s="13" t="s">
        <v>11</v>
      </c>
      <c r="C11" s="12">
        <v>299.8</v>
      </c>
      <c r="D11" s="12">
        <v>86.31354</v>
      </c>
      <c r="E11" s="12">
        <f t="shared" si="0"/>
        <v>28.790373582388256</v>
      </c>
      <c r="F11" s="12">
        <f t="shared" si="1"/>
        <v>-213.48646000000002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34.8</v>
      </c>
      <c r="D12" s="18">
        <v>8.39608</v>
      </c>
      <c r="E12" s="12">
        <f t="shared" si="0"/>
        <v>24.12666666666667</v>
      </c>
      <c r="F12" s="12">
        <f t="shared" si="1"/>
        <v>-26.40392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32.5</v>
      </c>
      <c r="D15" s="11">
        <f>SUM(D16:D19)</f>
        <v>17</v>
      </c>
      <c r="E15" s="12">
        <f t="shared" si="0"/>
        <v>52.307692307692314</v>
      </c>
      <c r="F15" s="12">
        <f t="shared" si="1"/>
        <v>-15.5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0" customHeight="1">
      <c r="A17" s="13">
        <v>1080400001</v>
      </c>
      <c r="B17" s="14" t="s">
        <v>17</v>
      </c>
      <c r="C17" s="12">
        <v>32.5</v>
      </c>
      <c r="D17" s="12">
        <v>17</v>
      </c>
      <c r="E17" s="12">
        <f t="shared" si="0"/>
        <v>52.307692307692314</v>
      </c>
      <c r="F17" s="12">
        <f t="shared" si="1"/>
        <v>-15.5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259</v>
      </c>
      <c r="D20" s="11">
        <f>SUM(D21:D36)</f>
        <v>170.10202</v>
      </c>
      <c r="E20" s="12">
        <f t="shared" si="0"/>
        <v>65.6764555984556</v>
      </c>
      <c r="F20" s="12">
        <f t="shared" si="1"/>
        <v>-88.89797999999999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157</v>
      </c>
      <c r="D21" s="12">
        <v>79.50458</v>
      </c>
      <c r="E21" s="12">
        <f t="shared" si="0"/>
        <v>50.63985987261147</v>
      </c>
      <c r="F21" s="12">
        <f t="shared" si="1"/>
        <v>-77.49542</v>
      </c>
      <c r="G21" s="1"/>
    </row>
    <row r="22" spans="1:7" s="9" customFormat="1" ht="15" customHeight="1">
      <c r="A22" s="13">
        <v>1110503505</v>
      </c>
      <c r="B22" s="13" t="s">
        <v>22</v>
      </c>
      <c r="C22" s="12">
        <v>0</v>
      </c>
      <c r="D22" s="12">
        <v>64.583</v>
      </c>
      <c r="E22" s="12"/>
      <c r="F22" s="12">
        <f t="shared" si="1"/>
        <v>64.583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.75" customHeight="1">
      <c r="A25" s="13">
        <v>1140601410</v>
      </c>
      <c r="B25" s="14" t="s">
        <v>25</v>
      </c>
      <c r="C25" s="12">
        <v>100</v>
      </c>
      <c r="D25" s="12">
        <v>26.01444</v>
      </c>
      <c r="E25" s="12">
        <f t="shared" si="0"/>
        <v>26.01444</v>
      </c>
      <c r="F25" s="12">
        <f t="shared" si="1"/>
        <v>-73.98555999999999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8.7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9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28.5" customHeight="1">
      <c r="A34" s="13">
        <v>1130305010</v>
      </c>
      <c r="B34" s="14" t="s">
        <v>34</v>
      </c>
      <c r="C34" s="12">
        <v>2</v>
      </c>
      <c r="D34" s="12">
        <v>0</v>
      </c>
      <c r="E34" s="12">
        <f t="shared" si="0"/>
        <v>0</v>
      </c>
      <c r="F34" s="12">
        <f t="shared" si="1"/>
        <v>-2</v>
      </c>
      <c r="G34" s="1"/>
    </row>
    <row r="35" spans="1:7" s="9" customFormat="1" ht="13.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3.5" customHeight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.7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1480.2</v>
      </c>
      <c r="D38" s="11">
        <f>SUM(D20,D5)</f>
        <v>640.24179</v>
      </c>
      <c r="E38" s="12">
        <f aca="true" t="shared" si="2" ref="E38:E46">D38/C38*100</f>
        <v>43.25373530603972</v>
      </c>
      <c r="F38" s="12">
        <f aca="true" t="shared" si="3" ref="F38:F47">D38-C38</f>
        <v>-839.95821</v>
      </c>
      <c r="G38" s="1"/>
    </row>
    <row r="39" spans="1:7" s="9" customFormat="1" ht="15.75">
      <c r="A39" s="10"/>
      <c r="B39" s="10" t="s">
        <v>39</v>
      </c>
      <c r="C39" s="11">
        <f>SUM(C40:C44)</f>
        <v>3970.936</v>
      </c>
      <c r="D39" s="11">
        <f>SUM(D40:D44)</f>
        <v>1452.9099999999999</v>
      </c>
      <c r="E39" s="12">
        <f t="shared" si="2"/>
        <v>36.58860278785656</v>
      </c>
      <c r="F39" s="12">
        <f t="shared" si="3"/>
        <v>-2518.0260000000003</v>
      </c>
      <c r="G39" s="1"/>
    </row>
    <row r="40" spans="1:8" s="9" customFormat="1" ht="16.5" customHeight="1">
      <c r="A40" s="13">
        <v>2020100000</v>
      </c>
      <c r="B40" s="13" t="s">
        <v>40</v>
      </c>
      <c r="C40" s="12">
        <v>3092</v>
      </c>
      <c r="D40" s="12">
        <v>1212.5</v>
      </c>
      <c r="E40" s="12">
        <f t="shared" si="2"/>
        <v>39.214100905562745</v>
      </c>
      <c r="F40" s="12">
        <f t="shared" si="3"/>
        <v>-1879.5</v>
      </c>
      <c r="G40" s="1"/>
      <c r="H40" s="21"/>
    </row>
    <row r="41" spans="1:7" s="9" customFormat="1" ht="15.75" customHeight="1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766.9</v>
      </c>
      <c r="D42" s="12">
        <v>128.55</v>
      </c>
      <c r="E42" s="12">
        <f t="shared" si="2"/>
        <v>16.762289737905856</v>
      </c>
      <c r="F42" s="12">
        <f t="shared" si="3"/>
        <v>-638.3499999999999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112.036</v>
      </c>
      <c r="D43" s="12">
        <v>111.86</v>
      </c>
      <c r="E43" s="12">
        <f t="shared" si="2"/>
        <v>99.84290763683101</v>
      </c>
      <c r="F43" s="12">
        <f t="shared" si="3"/>
        <v>-0.17600000000000193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5451.136</v>
      </c>
      <c r="D46" s="11">
        <f>SUM(D39,D38)</f>
        <v>2093.15179</v>
      </c>
      <c r="E46" s="12">
        <f t="shared" si="2"/>
        <v>38.39845107515203</v>
      </c>
      <c r="F46" s="12">
        <f t="shared" si="3"/>
        <v>-3357.9842100000005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-160.31142</v>
      </c>
      <c r="E47" s="12"/>
      <c r="F47" s="12">
        <f t="shared" si="3"/>
        <v>-160.31142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967.276</v>
      </c>
      <c r="D52" s="39">
        <f>SUM(D53:D55)</f>
        <v>370.7841</v>
      </c>
      <c r="E52" s="12">
        <f>D52/C52*100</f>
        <v>38.332812971685435</v>
      </c>
      <c r="F52" s="12">
        <f>D52-C52</f>
        <v>-596.4919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925.976</v>
      </c>
      <c r="D53" s="18">
        <v>344.4841</v>
      </c>
      <c r="E53" s="12">
        <f>D53/C53*100</f>
        <v>37.202270901189664</v>
      </c>
      <c r="F53" s="12">
        <f>D53-C53</f>
        <v>-581.4919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>
        <f>D54/C54*100</f>
        <v>100</v>
      </c>
      <c r="F54" s="12">
        <f>D54-C54</f>
        <v>0</v>
      </c>
      <c r="G54" s="31"/>
    </row>
    <row r="55" spans="1:7" s="9" customFormat="1" ht="15.75">
      <c r="A55" s="40" t="s">
        <v>162</v>
      </c>
      <c r="B55" s="17" t="s">
        <v>56</v>
      </c>
      <c r="C55" s="18">
        <v>15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28.575</v>
      </c>
      <c r="E56" s="12">
        <f>D56/C56*100</f>
        <v>25.545324512783836</v>
      </c>
      <c r="F56" s="12">
        <f aca="true" t="shared" si="4" ref="F56:F89">D56-C56</f>
        <v>-83.285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28.575</v>
      </c>
      <c r="E57" s="12">
        <f>D57/C57*100</f>
        <v>25.545324512783836</v>
      </c>
      <c r="F57" s="12">
        <f t="shared" si="4"/>
        <v>-83.285</v>
      </c>
    </row>
    <row r="58" spans="1:7" s="46" customFormat="1" ht="14.25" customHeight="1">
      <c r="A58" s="42" t="s">
        <v>61</v>
      </c>
      <c r="B58" s="43" t="s">
        <v>62</v>
      </c>
      <c r="C58" s="44">
        <f>C61</f>
        <v>198.6</v>
      </c>
      <c r="D58" s="44">
        <f>SUM(D59:D61)</f>
        <v>68.232</v>
      </c>
      <c r="E58" s="12">
        <f>D58/C58*100</f>
        <v>34.35649546827795</v>
      </c>
      <c r="F58" s="12">
        <f t="shared" si="4"/>
        <v>-130.368</v>
      </c>
      <c r="G58" s="45"/>
    </row>
    <row r="59" spans="1:7" s="46" customFormat="1" ht="0.75" customHeight="1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 hidden="1">
      <c r="A60" s="47" t="s">
        <v>163</v>
      </c>
      <c r="B60" s="48" t="s">
        <v>277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65</v>
      </c>
      <c r="B61" s="48" t="s">
        <v>66</v>
      </c>
      <c r="C61" s="49">
        <v>198.6</v>
      </c>
      <c r="D61" s="49">
        <v>68.232</v>
      </c>
      <c r="E61" s="12">
        <f aca="true" t="shared" si="5" ref="E61:E66">D61/C61*100</f>
        <v>34.35649546827795</v>
      </c>
      <c r="F61" s="12">
        <f t="shared" si="4"/>
        <v>-130.368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160</v>
      </c>
      <c r="D62" s="39">
        <f>D63+D64+D65</f>
        <v>75.881</v>
      </c>
      <c r="E62" s="12">
        <f t="shared" si="5"/>
        <v>47.425625</v>
      </c>
      <c r="F62" s="12">
        <f t="shared" si="4"/>
        <v>-84.119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 t="e">
        <f t="shared" si="5"/>
        <v>#DIV/0!</v>
      </c>
      <c r="F63" s="12">
        <f t="shared" si="4"/>
        <v>0</v>
      </c>
      <c r="G63" s="31"/>
    </row>
    <row r="64" spans="1:7" s="9" customFormat="1" ht="17.25" customHeight="1">
      <c r="A64" s="40" t="s">
        <v>71</v>
      </c>
      <c r="B64" s="50" t="s">
        <v>72</v>
      </c>
      <c r="C64" s="18">
        <v>100</v>
      </c>
      <c r="D64" s="18">
        <v>75.881</v>
      </c>
      <c r="E64" s="12">
        <f t="shared" si="5"/>
        <v>75.881</v>
      </c>
      <c r="F64" s="12">
        <f t="shared" si="4"/>
        <v>-24.119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60</v>
      </c>
      <c r="D65" s="18">
        <v>0</v>
      </c>
      <c r="E65" s="12">
        <f t="shared" si="5"/>
        <v>0</v>
      </c>
      <c r="F65" s="12">
        <f t="shared" si="4"/>
        <v>-60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1176.3</v>
      </c>
      <c r="D66" s="39">
        <f>D68+D69</f>
        <v>444.29801</v>
      </c>
      <c r="E66" s="12">
        <f t="shared" si="5"/>
        <v>37.77080761710448</v>
      </c>
      <c r="F66" s="12">
        <f t="shared" si="4"/>
        <v>-732.00199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1176.3</v>
      </c>
      <c r="D69" s="18">
        <v>444.29801</v>
      </c>
      <c r="E69" s="12">
        <f>D69/C69*100</f>
        <v>37.77080761710448</v>
      </c>
      <c r="F69" s="12">
        <f t="shared" si="4"/>
        <v>-732.00199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32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6" ref="E73:E86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2124.6</v>
      </c>
      <c r="D77" s="39">
        <f>SUM(D78:D78)</f>
        <v>837.07026</v>
      </c>
      <c r="E77" s="12">
        <f t="shared" si="6"/>
        <v>39.3989579214911</v>
      </c>
      <c r="F77" s="12">
        <f t="shared" si="4"/>
        <v>-1287.52974</v>
      </c>
      <c r="G77" s="31"/>
    </row>
    <row r="78" spans="1:7" s="9" customFormat="1" ht="14.25" customHeight="1">
      <c r="A78" s="40" t="s">
        <v>99</v>
      </c>
      <c r="B78" s="17" t="s">
        <v>100</v>
      </c>
      <c r="C78" s="18">
        <v>2124.6</v>
      </c>
      <c r="D78" s="18">
        <v>837.07026</v>
      </c>
      <c r="E78" s="12">
        <f t="shared" si="6"/>
        <v>39.3989579214911</v>
      </c>
      <c r="F78" s="12">
        <f>D78-C78</f>
        <v>-1287.52974</v>
      </c>
      <c r="G78" s="31"/>
    </row>
    <row r="79" spans="1:7" s="9" customFormat="1" ht="17.25" customHeight="1" hidden="1">
      <c r="A79" s="37" t="s">
        <v>101</v>
      </c>
      <c r="B79" s="38" t="s">
        <v>269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3" customHeight="1" hidden="1">
      <c r="A84" s="41" t="s">
        <v>111</v>
      </c>
      <c r="B84" s="17" t="s">
        <v>112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8" customHeight="1">
      <c r="A85" s="57">
        <v>1000</v>
      </c>
      <c r="B85" s="58" t="s">
        <v>113</v>
      </c>
      <c r="C85" s="39">
        <f>SUM(C86:C88)</f>
        <v>415.6</v>
      </c>
      <c r="D85" s="39">
        <f>SUM(D86:D88)</f>
        <v>0</v>
      </c>
      <c r="E85" s="11">
        <f t="shared" si="6"/>
        <v>0</v>
      </c>
      <c r="F85" s="12">
        <f t="shared" si="4"/>
        <v>-415.6</v>
      </c>
      <c r="G85" s="31"/>
    </row>
    <row r="86" spans="1:7" s="9" customFormat="1" ht="17.25" customHeight="1">
      <c r="A86" s="59">
        <v>1003</v>
      </c>
      <c r="B86" s="60" t="s">
        <v>114</v>
      </c>
      <c r="C86" s="18">
        <v>415.6</v>
      </c>
      <c r="D86" s="18">
        <v>0</v>
      </c>
      <c r="E86" s="12">
        <f t="shared" si="6"/>
        <v>0</v>
      </c>
      <c r="F86" s="12">
        <f t="shared" si="4"/>
        <v>-415.6</v>
      </c>
      <c r="G86" s="31"/>
    </row>
    <row r="87" spans="1:7" s="9" customFormat="1" ht="15.75" customHeight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" customHeight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19</v>
      </c>
      <c r="D89" s="39">
        <f>D90+D91+D92+D93+D94</f>
        <v>9</v>
      </c>
      <c r="E89" s="11">
        <f>D89/C89*100</f>
        <v>47.368421052631575</v>
      </c>
      <c r="F89" s="12">
        <f t="shared" si="4"/>
        <v>-10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19</v>
      </c>
      <c r="D90" s="18">
        <v>9</v>
      </c>
      <c r="E90" s="11">
        <f aca="true" t="shared" si="7" ref="E90:E103">D90/C90*100</f>
        <v>47.368421052631575</v>
      </c>
      <c r="F90" s="12">
        <f>D90-C90</f>
        <v>-10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1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1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1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1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1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1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277.9</v>
      </c>
      <c r="D99" s="39">
        <f>D100</f>
        <v>69.475</v>
      </c>
      <c r="E99" s="11">
        <f t="shared" si="7"/>
        <v>25</v>
      </c>
      <c r="F99" s="12">
        <f t="shared" si="8"/>
        <v>-208.42499999999998</v>
      </c>
    </row>
    <row r="100" spans="1:6" s="9" customFormat="1" ht="15.75" customHeight="1">
      <c r="A100" s="59">
        <v>1403</v>
      </c>
      <c r="B100" s="60" t="s">
        <v>296</v>
      </c>
      <c r="C100" s="18">
        <v>277.9</v>
      </c>
      <c r="D100" s="18">
        <v>69.475</v>
      </c>
      <c r="E100" s="12">
        <f t="shared" si="7"/>
        <v>25</v>
      </c>
      <c r="F100" s="12">
        <f t="shared" si="8"/>
        <v>-208.42499999999998</v>
      </c>
    </row>
    <row r="101" spans="1:6" s="9" customFormat="1" ht="0.75" customHeight="1">
      <c r="A101" s="64"/>
      <c r="B101" s="60" t="s">
        <v>44</v>
      </c>
      <c r="C101" s="18"/>
      <c r="D101" s="18"/>
      <c r="E101" s="11" t="e">
        <f t="shared" si="7"/>
        <v>#DIV/0!</v>
      </c>
      <c r="F101" s="12">
        <f t="shared" si="8"/>
        <v>0</v>
      </c>
    </row>
    <row r="102" spans="1:6" s="9" customFormat="1" ht="15.75" customHeight="1" hidden="1">
      <c r="A102" s="64"/>
      <c r="B102" s="60" t="s">
        <v>139</v>
      </c>
      <c r="C102" s="18"/>
      <c r="D102" s="18"/>
      <c r="E102" s="11" t="e">
        <f t="shared" si="7"/>
        <v>#DIV/0!</v>
      </c>
      <c r="F102" s="12">
        <f t="shared" si="8"/>
        <v>0</v>
      </c>
    </row>
    <row r="103" spans="1:6" s="9" customFormat="1" ht="15" customHeight="1">
      <c r="A103" s="64"/>
      <c r="B103" s="65" t="s">
        <v>140</v>
      </c>
      <c r="C103" s="39">
        <f>C52+C56+C58+C62+C66+C77+C85+C89+C99</f>
        <v>5451.136</v>
      </c>
      <c r="D103" s="39">
        <f>D52+D56+D58+D62+D66+D77+D85+D89+99</f>
        <v>1932.84037</v>
      </c>
      <c r="E103" s="11">
        <f t="shared" si="7"/>
        <v>35.45757012850165</v>
      </c>
      <c r="F103" s="39">
        <f>F52+F56+F58+F62+F66+F77+F85+F89</f>
        <v>-3339.39563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42">
      <selection activeCell="C42" sqref="C42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7" t="s">
        <v>321</v>
      </c>
      <c r="B1" s="297"/>
      <c r="C1" s="297"/>
      <c r="D1" s="297"/>
      <c r="E1" s="297"/>
      <c r="F1" s="297"/>
      <c r="G1" s="1"/>
    </row>
    <row r="2" spans="1:7" ht="18" customHeight="1">
      <c r="A2" s="297"/>
      <c r="B2" s="297"/>
      <c r="C2" s="297"/>
      <c r="D2" s="297"/>
      <c r="E2" s="297"/>
      <c r="F2" s="29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373.5</v>
      </c>
      <c r="D5" s="11">
        <f>SUM(D6,D8,D10,D13,D15)</f>
        <v>74.07910000000001</v>
      </c>
      <c r="E5" s="12">
        <f aca="true" t="shared" si="0" ref="E5:E35">D5/C5*100</f>
        <v>19.833761713520754</v>
      </c>
      <c r="F5" s="12">
        <f aca="true" t="shared" si="1" ref="F5:F36">D5-C5</f>
        <v>-299.42089999999996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132.7</v>
      </c>
      <c r="D6" s="11">
        <f>SUM(D7)</f>
        <v>32.70339</v>
      </c>
      <c r="E6" s="12">
        <f t="shared" si="0"/>
        <v>24.644604370761115</v>
      </c>
      <c r="F6" s="12">
        <f t="shared" si="1"/>
        <v>-99.99660999999999</v>
      </c>
      <c r="G6" s="1"/>
    </row>
    <row r="7" spans="1:7" s="9" customFormat="1" ht="15.75">
      <c r="A7" s="13">
        <v>1010200001</v>
      </c>
      <c r="B7" s="14" t="s">
        <v>7</v>
      </c>
      <c r="C7" s="15">
        <v>132.7</v>
      </c>
      <c r="D7" s="15">
        <v>32.70339</v>
      </c>
      <c r="E7" s="12">
        <f t="shared" si="0"/>
        <v>24.644604370761115</v>
      </c>
      <c r="F7" s="12">
        <f t="shared" si="1"/>
        <v>-99.99660999999999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0.9</v>
      </c>
      <c r="D8" s="11">
        <f>SUM(D9)</f>
        <v>0.4746</v>
      </c>
      <c r="E8" s="12">
        <f t="shared" si="0"/>
        <v>52.733333333333334</v>
      </c>
      <c r="F8" s="12">
        <f t="shared" si="1"/>
        <v>-0.4254</v>
      </c>
      <c r="G8" s="1"/>
    </row>
    <row r="9" spans="1:7" s="9" customFormat="1" ht="15.75">
      <c r="A9" s="13">
        <v>1050300001</v>
      </c>
      <c r="B9" s="13" t="s">
        <v>9</v>
      </c>
      <c r="C9" s="12">
        <v>0.9</v>
      </c>
      <c r="D9" s="12">
        <v>0.4746</v>
      </c>
      <c r="E9" s="12">
        <f t="shared" si="0"/>
        <v>52.733333333333334</v>
      </c>
      <c r="F9" s="12">
        <f t="shared" si="1"/>
        <v>-0.4254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218.9</v>
      </c>
      <c r="D10" s="11">
        <f>SUM(D11:D12)</f>
        <v>23.511110000000002</v>
      </c>
      <c r="E10" s="12">
        <f t="shared" si="0"/>
        <v>10.740571037003198</v>
      </c>
      <c r="F10" s="12">
        <f t="shared" si="1"/>
        <v>-195.38889</v>
      </c>
      <c r="G10" s="1"/>
    </row>
    <row r="11" spans="1:7" s="9" customFormat="1" ht="15.75">
      <c r="A11" s="13">
        <v>1060600000</v>
      </c>
      <c r="B11" s="13" t="s">
        <v>11</v>
      </c>
      <c r="C11" s="12">
        <v>194.1</v>
      </c>
      <c r="D11" s="12">
        <v>16.53244</v>
      </c>
      <c r="E11" s="12">
        <f t="shared" si="0"/>
        <v>8.517485832045338</v>
      </c>
      <c r="F11" s="12">
        <f t="shared" si="1"/>
        <v>-177.56756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24.8</v>
      </c>
      <c r="D12" s="18">
        <v>6.97867</v>
      </c>
      <c r="E12" s="12">
        <f t="shared" si="0"/>
        <v>28.139798387096775</v>
      </c>
      <c r="F12" s="12">
        <f t="shared" si="1"/>
        <v>-17.82133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21</v>
      </c>
      <c r="D15" s="11">
        <f>SUM(D16:D19)</f>
        <v>17.39</v>
      </c>
      <c r="E15" s="12">
        <f t="shared" si="0"/>
        <v>82.80952380952381</v>
      </c>
      <c r="F15" s="12">
        <f t="shared" si="1"/>
        <v>-3.6099999999999994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21</v>
      </c>
      <c r="D17" s="12">
        <v>17.39</v>
      </c>
      <c r="E17" s="12">
        <f t="shared" si="0"/>
        <v>82.80952380952381</v>
      </c>
      <c r="F17" s="12">
        <f t="shared" si="1"/>
        <v>-3.6099999999999994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205</v>
      </c>
      <c r="D20" s="11">
        <f>SUM(D21:D36)</f>
        <v>66.09882</v>
      </c>
      <c r="E20" s="12">
        <f t="shared" si="0"/>
        <v>32.24332682926829</v>
      </c>
      <c r="F20" s="12">
        <f t="shared" si="1"/>
        <v>-138.90118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112</v>
      </c>
      <c r="D21" s="12">
        <v>40.32464</v>
      </c>
      <c r="E21" s="12">
        <f t="shared" si="0"/>
        <v>36.00414285714286</v>
      </c>
      <c r="F21" s="12">
        <f t="shared" si="1"/>
        <v>-71.67536</v>
      </c>
      <c r="G21" s="1"/>
    </row>
    <row r="22" spans="1:7" s="9" customFormat="1" ht="13.5" customHeight="1">
      <c r="A22" s="13">
        <v>1110503505</v>
      </c>
      <c r="B22" s="13" t="s">
        <v>22</v>
      </c>
      <c r="C22" s="12">
        <v>22</v>
      </c>
      <c r="D22" s="12">
        <v>11.53575</v>
      </c>
      <c r="E22" s="12">
        <f t="shared" si="0"/>
        <v>52.43522727272727</v>
      </c>
      <c r="F22" s="12">
        <f t="shared" si="1"/>
        <v>-10.46425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70</v>
      </c>
      <c r="D25" s="12">
        <v>12.72843</v>
      </c>
      <c r="E25" s="12">
        <f t="shared" si="0"/>
        <v>18.183471428571426</v>
      </c>
      <c r="F25" s="12">
        <f t="shared" si="1"/>
        <v>-57.27157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1</v>
      </c>
      <c r="D34" s="12">
        <v>1.51</v>
      </c>
      <c r="E34" s="12">
        <f t="shared" si="0"/>
        <v>151</v>
      </c>
      <c r="F34" s="12">
        <f t="shared" si="1"/>
        <v>0.51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/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578.5</v>
      </c>
      <c r="D38" s="11">
        <f>SUM(D20,D5)</f>
        <v>140.17792000000003</v>
      </c>
      <c r="E38" s="12">
        <f aca="true" t="shared" si="2" ref="E38:E46">D38/C38*100</f>
        <v>24.231273984442527</v>
      </c>
      <c r="F38" s="12">
        <f aca="true" t="shared" si="3" ref="F38:F47">D38-C38</f>
        <v>-438.32207999999997</v>
      </c>
      <c r="G38" s="1"/>
    </row>
    <row r="39" spans="1:7" s="9" customFormat="1" ht="15.75">
      <c r="A39" s="10"/>
      <c r="B39" s="10" t="s">
        <v>39</v>
      </c>
      <c r="C39" s="11">
        <f>SUM(C40:C44)</f>
        <v>3107.2699999999995</v>
      </c>
      <c r="D39" s="11">
        <f>SUM(D40:D44)</f>
        <v>1407.9239999999998</v>
      </c>
      <c r="E39" s="12">
        <f t="shared" si="2"/>
        <v>45.310642461067104</v>
      </c>
      <c r="F39" s="12">
        <f t="shared" si="3"/>
        <v>-1699.3459999999998</v>
      </c>
      <c r="G39" s="1"/>
    </row>
    <row r="40" spans="1:8" s="9" customFormat="1" ht="15.75">
      <c r="A40" s="13">
        <v>2020100000</v>
      </c>
      <c r="B40" s="13" t="s">
        <v>40</v>
      </c>
      <c r="C40" s="12">
        <v>2299.7</v>
      </c>
      <c r="D40" s="12">
        <v>905.4</v>
      </c>
      <c r="E40" s="12">
        <f t="shared" si="2"/>
        <v>39.37035265469409</v>
      </c>
      <c r="F40" s="12">
        <f t="shared" si="3"/>
        <v>-1394.2999999999997</v>
      </c>
      <c r="G40" s="1"/>
      <c r="H40" s="21"/>
    </row>
    <row r="41" spans="1:7" s="9" customFormat="1" ht="15.75">
      <c r="A41" s="13">
        <v>2020107010</v>
      </c>
      <c r="B41" s="13" t="s">
        <v>41</v>
      </c>
      <c r="C41" s="12">
        <v>474.5</v>
      </c>
      <c r="D41" s="12">
        <v>237.2</v>
      </c>
      <c r="E41" s="12">
        <f t="shared" si="2"/>
        <v>49.989462592202315</v>
      </c>
      <c r="F41" s="12">
        <f t="shared" si="3"/>
        <v>-237.3</v>
      </c>
      <c r="G41" s="1"/>
    </row>
    <row r="42" spans="1:7" s="9" customFormat="1" ht="15.75">
      <c r="A42" s="13">
        <v>2020200000</v>
      </c>
      <c r="B42" s="13" t="s">
        <v>42</v>
      </c>
      <c r="C42" s="12">
        <v>221.1</v>
      </c>
      <c r="D42" s="12">
        <v>153.464</v>
      </c>
      <c r="E42" s="12">
        <f t="shared" si="2"/>
        <v>69.4093170511081</v>
      </c>
      <c r="F42" s="12">
        <f t="shared" si="3"/>
        <v>-67.636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111.97</v>
      </c>
      <c r="D43" s="12">
        <v>111.86</v>
      </c>
      <c r="E43" s="12">
        <f t="shared" si="2"/>
        <v>99.90175939983924</v>
      </c>
      <c r="F43" s="12">
        <f t="shared" si="3"/>
        <v>-0.10999999999999943</v>
      </c>
      <c r="G43" s="1"/>
    </row>
    <row r="44" spans="1:7" s="9" customFormat="1" ht="14.2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3685.7699999999995</v>
      </c>
      <c r="D46" s="11">
        <f>SUM(D39,D38)</f>
        <v>1548.1019199999998</v>
      </c>
      <c r="E46" s="12">
        <f t="shared" si="2"/>
        <v>42.00213035539385</v>
      </c>
      <c r="F46" s="12">
        <f t="shared" si="3"/>
        <v>-2137.6680799999995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30.45221000000015</v>
      </c>
      <c r="E47" s="12"/>
      <c r="F47" s="12">
        <f t="shared" si="3"/>
        <v>30.45221000000015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848.6099999999999</v>
      </c>
      <c r="D52" s="39">
        <f>SUM(D53:D55)</f>
        <v>307.52788000000004</v>
      </c>
      <c r="E52" s="12">
        <f>D52/C52*100</f>
        <v>36.23901203143966</v>
      </c>
      <c r="F52" s="12">
        <f>D52-C52</f>
        <v>-541.0821199999998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812.31</v>
      </c>
      <c r="D53" s="18">
        <v>281.22788</v>
      </c>
      <c r="E53" s="12">
        <f>D53/C53*100</f>
        <v>34.62075808496757</v>
      </c>
      <c r="F53" s="12">
        <f>D53-C53</f>
        <v>-531.0821199999999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/>
      <c r="F54" s="12"/>
      <c r="G54" s="31"/>
    </row>
    <row r="55" spans="1:7" s="9" customFormat="1" ht="15.75">
      <c r="A55" s="40" t="s">
        <v>55</v>
      </c>
      <c r="B55" s="17" t="s">
        <v>56</v>
      </c>
      <c r="C55" s="18">
        <v>10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28.04508</v>
      </c>
      <c r="E56" s="12">
        <f>D56/C56*100</f>
        <v>25.07158948685857</v>
      </c>
      <c r="F56" s="12">
        <f aca="true" t="shared" si="4" ref="F56:F103">D56-C56</f>
        <v>-83.81492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28.04508</v>
      </c>
      <c r="E57" s="12">
        <f>D57/C57*100</f>
        <v>25.07158948685857</v>
      </c>
      <c r="F57" s="12">
        <f t="shared" si="4"/>
        <v>-83.81492</v>
      </c>
    </row>
    <row r="58" spans="1:7" s="46" customFormat="1" ht="14.25" customHeight="1">
      <c r="A58" s="42" t="s">
        <v>61</v>
      </c>
      <c r="B58" s="43" t="s">
        <v>62</v>
      </c>
      <c r="C58" s="44">
        <f>C59+C60+C61</f>
        <v>12.488</v>
      </c>
      <c r="D58" s="44">
        <f>D59+D60+D61</f>
        <v>12.488</v>
      </c>
      <c r="E58" s="12">
        <f>D58/C58*100</f>
        <v>100</v>
      </c>
      <c r="F58" s="12">
        <f t="shared" si="4"/>
        <v>0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>
      <c r="A60" s="47" t="s">
        <v>163</v>
      </c>
      <c r="B60" s="48" t="s">
        <v>277</v>
      </c>
      <c r="C60" s="49">
        <v>12.488</v>
      </c>
      <c r="D60" s="49">
        <v>12.488</v>
      </c>
      <c r="E60" s="12"/>
      <c r="F60" s="12">
        <f t="shared" si="4"/>
        <v>0</v>
      </c>
      <c r="G60" s="45"/>
    </row>
    <row r="61" spans="1:7" s="46" customFormat="1" ht="17.25" customHeight="1" hidden="1">
      <c r="A61" s="47" t="s">
        <v>65</v>
      </c>
      <c r="B61" s="48" t="s">
        <v>66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30</v>
      </c>
      <c r="D62" s="39">
        <f>D63+D64+D65</f>
        <v>0</v>
      </c>
      <c r="E62" s="12">
        <f>D62/C62*100</f>
        <v>0</v>
      </c>
      <c r="F62" s="12">
        <f t="shared" si="4"/>
        <v>-30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5.75" customHeight="1">
      <c r="A64" s="40" t="s">
        <v>71</v>
      </c>
      <c r="B64" s="50" t="s">
        <v>72</v>
      </c>
      <c r="C64" s="18">
        <v>30</v>
      </c>
      <c r="D64" s="18"/>
      <c r="E64" s="12">
        <f>D64/C64*100</f>
        <v>0</v>
      </c>
      <c r="F64" s="12">
        <f t="shared" si="4"/>
        <v>-30</v>
      </c>
      <c r="G64" s="31"/>
    </row>
    <row r="65" spans="1:7" s="9" customFormat="1" ht="17.25" customHeight="1" hidden="1">
      <c r="A65" s="47" t="s">
        <v>73</v>
      </c>
      <c r="B65" s="48" t="s">
        <v>74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630.7</v>
      </c>
      <c r="D66" s="39">
        <f>D68+D69</f>
        <v>403.21963</v>
      </c>
      <c r="E66" s="12">
        <f>D66/C66*100</f>
        <v>63.93208022831773</v>
      </c>
      <c r="F66" s="12">
        <f t="shared" si="4"/>
        <v>-227.48037000000005</v>
      </c>
      <c r="G66" s="31"/>
    </row>
    <row r="67" spans="1:7" s="9" customFormat="1" ht="17.25" customHeight="1" hidden="1">
      <c r="A67" s="40" t="s">
        <v>77</v>
      </c>
      <c r="B67" s="17" t="s">
        <v>78</v>
      </c>
      <c r="C67" s="18"/>
      <c r="D67" s="18"/>
      <c r="E67" s="12"/>
      <c r="F67" s="12">
        <f t="shared" si="4"/>
        <v>0</v>
      </c>
      <c r="G67" s="31"/>
    </row>
    <row r="68" spans="1:7" s="52" customFormat="1" ht="17.2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6.5" customHeight="1">
      <c r="A69" s="41" t="s">
        <v>81</v>
      </c>
      <c r="B69" s="17" t="s">
        <v>82</v>
      </c>
      <c r="C69" s="18">
        <v>630.7</v>
      </c>
      <c r="D69" s="18">
        <v>403.21963</v>
      </c>
      <c r="E69" s="12">
        <f>D69/C69*100</f>
        <v>63.93208022831773</v>
      </c>
      <c r="F69" s="12">
        <f t="shared" si="4"/>
        <v>-227.48037000000005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C78</f>
        <v>2040.112</v>
      </c>
      <c r="D77" s="39">
        <f>SUM(D78:D78)</f>
        <v>827.27354</v>
      </c>
      <c r="E77" s="12">
        <f t="shared" si="5"/>
        <v>40.55039821343142</v>
      </c>
      <c r="F77" s="12">
        <f t="shared" si="4"/>
        <v>-1212.83846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2040.112</v>
      </c>
      <c r="D78" s="18">
        <v>827.27354</v>
      </c>
      <c r="E78" s="12">
        <f t="shared" si="5"/>
        <v>40.55039821343142</v>
      </c>
      <c r="F78" s="12">
        <f t="shared" si="4"/>
        <v>-1212.83846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 hidden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/>
      <c r="F85" s="12">
        <f t="shared" si="4"/>
        <v>0</v>
      </c>
      <c r="G85" s="31"/>
    </row>
    <row r="86" spans="1:7" s="9" customFormat="1" ht="14.25" customHeight="1" hidden="1">
      <c r="A86" s="59">
        <v>1003</v>
      </c>
      <c r="B86" s="60" t="s">
        <v>114</v>
      </c>
      <c r="C86" s="18">
        <v>0</v>
      </c>
      <c r="D86" s="18">
        <v>0</v>
      </c>
      <c r="E86" s="12"/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12</v>
      </c>
      <c r="D89" s="39">
        <f>D90+D91+D92+D93+D94</f>
        <v>8.773</v>
      </c>
      <c r="E89" s="11">
        <f>D89/C89*100</f>
        <v>73.10833333333333</v>
      </c>
      <c r="F89" s="12">
        <f t="shared" si="4"/>
        <v>-3.2270000000000003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12</v>
      </c>
      <c r="D90" s="18">
        <v>8.773</v>
      </c>
      <c r="E90" s="11">
        <f aca="true" t="shared" si="6" ref="E90:E98">D90/C90*100</f>
        <v>73.10833333333333</v>
      </c>
      <c r="F90" s="12">
        <f>D90-C90</f>
        <v>-3.2270000000000003</v>
      </c>
      <c r="G90" s="31"/>
    </row>
    <row r="91" spans="1:7" s="9" customFormat="1" ht="0.75" customHeight="1">
      <c r="A91" s="41" t="s">
        <v>122</v>
      </c>
      <c r="B91" s="17" t="s">
        <v>123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24.75" customHeight="1" hidden="1">
      <c r="A95" s="37" t="s">
        <v>130</v>
      </c>
      <c r="B95" s="38" t="s">
        <v>131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24.75" customHeight="1" hidden="1">
      <c r="A96" s="40" t="s">
        <v>132</v>
      </c>
      <c r="B96" s="17" t="s">
        <v>133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5</v>
      </c>
      <c r="D97" s="39">
        <f>D98</f>
        <v>0</v>
      </c>
      <c r="E97" s="11">
        <f t="shared" si="6"/>
        <v>0</v>
      </c>
      <c r="F97" s="12">
        <f t="shared" si="7"/>
        <v>-5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5</v>
      </c>
      <c r="D98" s="18">
        <v>0</v>
      </c>
      <c r="E98" s="12">
        <f t="shared" si="6"/>
        <v>0</v>
      </c>
      <c r="F98" s="12">
        <f t="shared" si="7"/>
        <v>-5</v>
      </c>
      <c r="G98" s="31"/>
    </row>
    <row r="99" spans="1:6" s="9" customFormat="1" ht="15.75" customHeight="1" hidden="1">
      <c r="A99" s="63">
        <v>1400</v>
      </c>
      <c r="B99" s="58" t="s">
        <v>138</v>
      </c>
      <c r="C99" s="39">
        <f>C100</f>
        <v>0</v>
      </c>
      <c r="D99" s="39">
        <f>SUM(D101:D102)</f>
        <v>0</v>
      </c>
      <c r="E99" s="11"/>
      <c r="F99" s="12">
        <f t="shared" si="7"/>
        <v>0</v>
      </c>
    </row>
    <row r="100" spans="1:6" s="9" customFormat="1" ht="15.75" customHeight="1" hidden="1">
      <c r="A100" s="59">
        <v>1403</v>
      </c>
      <c r="B100" s="60" t="s">
        <v>296</v>
      </c>
      <c r="C100" s="39"/>
      <c r="D100" s="39"/>
      <c r="E100" s="11"/>
      <c r="F100" s="12"/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>
        <v>1102</v>
      </c>
      <c r="B102" s="60" t="s">
        <v>139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140</v>
      </c>
      <c r="C103" s="39">
        <f>C52+C56+C58+C62+C66+C77+C89+C99</f>
        <v>3685.77</v>
      </c>
      <c r="D103" s="39">
        <f>SUM(D52,D56,D58,D62,D66,D70,D72,D77,D79,D85,D99)</f>
        <v>1578.55413</v>
      </c>
      <c r="E103" s="12">
        <f t="shared" si="5"/>
        <v>42.828340618106935</v>
      </c>
      <c r="F103" s="12">
        <f t="shared" si="4"/>
        <v>-2107.21587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workbookViewId="0" topLeftCell="A3">
      <selection activeCell="D7" sqref="D7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7" t="s">
        <v>320</v>
      </c>
      <c r="B1" s="297"/>
      <c r="C1" s="297"/>
      <c r="D1" s="297"/>
      <c r="E1" s="297"/>
      <c r="F1" s="297"/>
      <c r="G1" s="1"/>
    </row>
    <row r="2" spans="1:7" ht="18" customHeight="1">
      <c r="A2" s="297"/>
      <c r="B2" s="297"/>
      <c r="C2" s="297"/>
      <c r="D2" s="297"/>
      <c r="E2" s="297"/>
      <c r="F2" s="29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1248.1999999999998</v>
      </c>
      <c r="D5" s="11">
        <f>SUM(D6,D8,D10,D13,D15)</f>
        <v>392.5392</v>
      </c>
      <c r="E5" s="12">
        <f aca="true" t="shared" si="0" ref="E5:E35">D5/C5*100</f>
        <v>31.448421727287297</v>
      </c>
      <c r="F5" s="12">
        <f aca="true" t="shared" si="1" ref="F5:F36">D5-C5</f>
        <v>-855.6607999999999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849.3</v>
      </c>
      <c r="D6" s="11">
        <f>SUM(D7)</f>
        <v>259.94512</v>
      </c>
      <c r="E6" s="12">
        <f t="shared" si="0"/>
        <v>30.606984575532792</v>
      </c>
      <c r="F6" s="12">
        <f t="shared" si="1"/>
        <v>-589.35488</v>
      </c>
      <c r="G6" s="1"/>
    </row>
    <row r="7" spans="1:7" s="9" customFormat="1" ht="15.75">
      <c r="A7" s="13">
        <v>1010200001</v>
      </c>
      <c r="B7" s="14" t="s">
        <v>7</v>
      </c>
      <c r="C7" s="15">
        <v>849.3</v>
      </c>
      <c r="D7" s="15">
        <v>259.94512</v>
      </c>
      <c r="E7" s="12">
        <f t="shared" si="0"/>
        <v>30.606984575532792</v>
      </c>
      <c r="F7" s="12">
        <f t="shared" si="1"/>
        <v>-589.35488</v>
      </c>
      <c r="G7" s="1"/>
    </row>
    <row r="8" spans="1:7" s="9" customFormat="1" ht="14.25" customHeight="1">
      <c r="A8" s="10">
        <v>1050000000</v>
      </c>
      <c r="B8" s="10" t="s">
        <v>8</v>
      </c>
      <c r="C8" s="11">
        <f>SUM(C9)</f>
        <v>30</v>
      </c>
      <c r="D8" s="11">
        <f>SUM(D9)</f>
        <v>6.54095</v>
      </c>
      <c r="E8" s="12">
        <f t="shared" si="0"/>
        <v>21.803166666666666</v>
      </c>
      <c r="F8" s="12">
        <f t="shared" si="1"/>
        <v>-23.45905</v>
      </c>
      <c r="G8" s="1"/>
    </row>
    <row r="9" spans="1:7" s="9" customFormat="1" ht="15.75">
      <c r="A9" s="13">
        <v>1050300001</v>
      </c>
      <c r="B9" s="13" t="s">
        <v>9</v>
      </c>
      <c r="C9" s="12">
        <v>30</v>
      </c>
      <c r="D9" s="12">
        <v>6.54095</v>
      </c>
      <c r="E9" s="12">
        <f t="shared" si="0"/>
        <v>21.803166666666666</v>
      </c>
      <c r="F9" s="12">
        <f t="shared" si="1"/>
        <v>-23.45905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357.79999999999995</v>
      </c>
      <c r="D10" s="11">
        <f>SUM(D11:D12)</f>
        <v>121.75313</v>
      </c>
      <c r="E10" s="12">
        <f t="shared" si="0"/>
        <v>34.02826439351593</v>
      </c>
      <c r="F10" s="12">
        <f t="shared" si="1"/>
        <v>-236.04686999999996</v>
      </c>
      <c r="G10" s="1"/>
    </row>
    <row r="11" spans="1:7" s="9" customFormat="1" ht="15.75">
      <c r="A11" s="13">
        <v>1060600000</v>
      </c>
      <c r="B11" s="13" t="s">
        <v>11</v>
      </c>
      <c r="C11" s="12">
        <v>314.9</v>
      </c>
      <c r="D11" s="12">
        <v>110.84029</v>
      </c>
      <c r="E11" s="12">
        <f t="shared" si="0"/>
        <v>35.198567799301365</v>
      </c>
      <c r="F11" s="12">
        <f t="shared" si="1"/>
        <v>-204.05971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42.9</v>
      </c>
      <c r="D12" s="18">
        <v>10.91284</v>
      </c>
      <c r="E12" s="12">
        <f t="shared" si="0"/>
        <v>25.437855477855475</v>
      </c>
      <c r="F12" s="12">
        <f t="shared" si="1"/>
        <v>-31.98716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11.1</v>
      </c>
      <c r="D15" s="11">
        <f>SUM(D16:D19)</f>
        <v>4.3</v>
      </c>
      <c r="E15" s="12">
        <f t="shared" si="0"/>
        <v>38.73873873873874</v>
      </c>
      <c r="F15" s="12">
        <f t="shared" si="1"/>
        <v>-6.8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11.1</v>
      </c>
      <c r="D17" s="12">
        <v>4.3</v>
      </c>
      <c r="E17" s="12">
        <f t="shared" si="0"/>
        <v>38.73873873873874</v>
      </c>
      <c r="F17" s="12">
        <f t="shared" si="1"/>
        <v>-6.8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342</v>
      </c>
      <c r="D20" s="11">
        <f>SUM(D21:D36)</f>
        <v>161.74676999999997</v>
      </c>
      <c r="E20" s="12">
        <f t="shared" si="0"/>
        <v>47.294377192982445</v>
      </c>
      <c r="F20" s="12">
        <f t="shared" si="1"/>
        <v>-180.25323000000003</v>
      </c>
      <c r="G20" s="1"/>
    </row>
    <row r="21" spans="1:7" s="9" customFormat="1" ht="14.25" customHeight="1">
      <c r="A21" s="13">
        <v>1110501101</v>
      </c>
      <c r="B21" s="13" t="s">
        <v>21</v>
      </c>
      <c r="C21" s="12">
        <v>270</v>
      </c>
      <c r="D21" s="12">
        <v>151.32028</v>
      </c>
      <c r="E21" s="12">
        <f t="shared" si="0"/>
        <v>56.044548148148145</v>
      </c>
      <c r="F21" s="12">
        <f t="shared" si="1"/>
        <v>-118.67972</v>
      </c>
      <c r="G21" s="1"/>
    </row>
    <row r="22" spans="1:7" s="9" customFormat="1" ht="16.5" customHeight="1">
      <c r="A22" s="13">
        <v>1110503505</v>
      </c>
      <c r="B22" s="13" t="s">
        <v>22</v>
      </c>
      <c r="C22" s="12">
        <v>0</v>
      </c>
      <c r="D22" s="12">
        <v>2.0691</v>
      </c>
      <c r="E22" s="12"/>
      <c r="F22" s="12">
        <f t="shared" si="1"/>
        <v>2.0691</v>
      </c>
      <c r="G22" s="1"/>
    </row>
    <row r="23" spans="1:7" s="9" customFormat="1" ht="18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9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70</v>
      </c>
      <c r="D25" s="12">
        <v>2.15739</v>
      </c>
      <c r="E25" s="12">
        <f t="shared" si="0"/>
        <v>3.081985714285714</v>
      </c>
      <c r="F25" s="12">
        <f t="shared" si="1"/>
        <v>-67.84261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1.5" customHeight="1">
      <c r="A34" s="13">
        <v>1130305010</v>
      </c>
      <c r="B34" s="14" t="s">
        <v>34</v>
      </c>
      <c r="C34" s="12">
        <v>2</v>
      </c>
      <c r="D34" s="12"/>
      <c r="E34" s="12">
        <f t="shared" si="0"/>
        <v>0</v>
      </c>
      <c r="F34" s="12">
        <f t="shared" si="1"/>
        <v>-2</v>
      </c>
      <c r="G34" s="1"/>
    </row>
    <row r="35" spans="1:7" s="9" customFormat="1" ht="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3.5" customHeight="1">
      <c r="A36" s="13">
        <v>1170505005</v>
      </c>
      <c r="B36" s="13" t="s">
        <v>36</v>
      </c>
      <c r="C36" s="12">
        <v>0</v>
      </c>
      <c r="D36" s="12">
        <v>6.2</v>
      </c>
      <c r="E36" s="12"/>
      <c r="F36" s="12">
        <f t="shared" si="1"/>
        <v>6.2</v>
      </c>
      <c r="G36" s="1"/>
    </row>
    <row r="37" spans="1:7" s="9" customFormat="1" ht="1.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1590.1999999999998</v>
      </c>
      <c r="D38" s="11">
        <f>SUM(D20,D5)</f>
        <v>554.2859699999999</v>
      </c>
      <c r="E38" s="12">
        <f aca="true" t="shared" si="2" ref="E38:E47">D38/C38*100</f>
        <v>34.85636838133568</v>
      </c>
      <c r="F38" s="12">
        <f aca="true" t="shared" si="3" ref="F38:F47">D38-C38</f>
        <v>-1035.91403</v>
      </c>
      <c r="G38" s="1"/>
    </row>
    <row r="39" spans="1:7" s="9" customFormat="1" ht="15.75">
      <c r="A39" s="10"/>
      <c r="B39" s="10" t="s">
        <v>39</v>
      </c>
      <c r="C39" s="11">
        <f>SUM(C40:C44)</f>
        <v>3937.9030000000002</v>
      </c>
      <c r="D39" s="11">
        <f>SUM(D40:D44)</f>
        <v>2427.5389999999998</v>
      </c>
      <c r="E39" s="12">
        <f t="shared" si="2"/>
        <v>61.64547476156726</v>
      </c>
      <c r="F39" s="12">
        <f t="shared" si="3"/>
        <v>-1510.3640000000005</v>
      </c>
      <c r="G39" s="1"/>
    </row>
    <row r="40" spans="1:8" s="9" customFormat="1" ht="15.75">
      <c r="A40" s="13">
        <v>2020100000</v>
      </c>
      <c r="B40" s="13" t="s">
        <v>40</v>
      </c>
      <c r="C40" s="12">
        <v>2124.3</v>
      </c>
      <c r="D40" s="12">
        <v>829.4</v>
      </c>
      <c r="E40" s="12">
        <f t="shared" si="2"/>
        <v>39.043449606929336</v>
      </c>
      <c r="F40" s="12">
        <f t="shared" si="3"/>
        <v>-1294.9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284.2</v>
      </c>
      <c r="D42" s="12">
        <v>68.879</v>
      </c>
      <c r="E42" s="12">
        <f t="shared" si="2"/>
        <v>24.23610133708656</v>
      </c>
      <c r="F42" s="12">
        <f t="shared" si="3"/>
        <v>-215.32099999999997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1529.403</v>
      </c>
      <c r="D43" s="12">
        <v>1529.26</v>
      </c>
      <c r="E43" s="12">
        <f t="shared" si="2"/>
        <v>99.990649946417</v>
      </c>
      <c r="F43" s="12">
        <f t="shared" si="3"/>
        <v>-0.1430000000000291</v>
      </c>
      <c r="G43" s="1"/>
    </row>
    <row r="44" spans="1:7" s="9" customFormat="1" ht="0.7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/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SUM(C39,C38)</f>
        <v>5528.103</v>
      </c>
      <c r="D46" s="11">
        <f>SUM(D39,D38)</f>
        <v>2981.8249699999997</v>
      </c>
      <c r="E46" s="12">
        <f t="shared" si="2"/>
        <v>53.93938879214081</v>
      </c>
      <c r="F46" s="12">
        <f t="shared" si="3"/>
        <v>-2546.2780300000004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-1435.8954599999997</v>
      </c>
      <c r="E47" s="12" t="e">
        <f t="shared" si="2"/>
        <v>#DIV/0!</v>
      </c>
      <c r="F47" s="12">
        <f t="shared" si="3"/>
        <v>-1435.8954599999997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742.2429999999999</v>
      </c>
      <c r="D52" s="39">
        <f>SUM(D53:D55)</f>
        <v>280.89713</v>
      </c>
      <c r="E52" s="12">
        <f>D52/C52*100</f>
        <v>37.844362291055624</v>
      </c>
      <c r="F52" s="12">
        <f>D52-C52</f>
        <v>-461.34586999999993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705.943</v>
      </c>
      <c r="D53" s="18">
        <v>254.59713</v>
      </c>
      <c r="E53" s="12">
        <f>D53/C53*100</f>
        <v>36.06482818017886</v>
      </c>
      <c r="F53" s="12">
        <f>D53-C53</f>
        <v>-451.34587</v>
      </c>
      <c r="G53" s="31"/>
    </row>
    <row r="54" spans="1:7" s="9" customFormat="1" ht="15.75">
      <c r="A54" s="40" t="s">
        <v>53</v>
      </c>
      <c r="B54" s="17" t="s">
        <v>54</v>
      </c>
      <c r="C54" s="18">
        <v>26.3</v>
      </c>
      <c r="D54" s="18">
        <v>26.3</v>
      </c>
      <c r="E54" s="12"/>
      <c r="F54" s="12"/>
      <c r="G54" s="31"/>
    </row>
    <row r="55" spans="1:7" s="9" customFormat="1" ht="15.75">
      <c r="A55" s="40" t="s">
        <v>162</v>
      </c>
      <c r="B55" s="17" t="s">
        <v>56</v>
      </c>
      <c r="C55" s="18">
        <v>10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29.735</v>
      </c>
      <c r="E56" s="12">
        <f>D56/C56*100</f>
        <v>26.582335061684248</v>
      </c>
      <c r="F56" s="12">
        <f aca="true" t="shared" si="4" ref="F56:F103">D56-C56</f>
        <v>-82.125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29.735</v>
      </c>
      <c r="E57" s="12">
        <f>D57/C57*100</f>
        <v>26.582335061684248</v>
      </c>
      <c r="F57" s="12">
        <f t="shared" si="4"/>
        <v>-82.125</v>
      </c>
    </row>
    <row r="58" spans="1:7" s="46" customFormat="1" ht="13.5" customHeight="1">
      <c r="A58" s="42" t="s">
        <v>61</v>
      </c>
      <c r="B58" s="43" t="s">
        <v>62</v>
      </c>
      <c r="C58" s="44">
        <f>C61</f>
        <v>24.9</v>
      </c>
      <c r="D58" s="44">
        <f>SUM(D59:D61)</f>
        <v>0</v>
      </c>
      <c r="E58" s="12">
        <f>D58/C58*100</f>
        <v>0</v>
      </c>
      <c r="F58" s="12">
        <f t="shared" si="4"/>
        <v>-24.9</v>
      </c>
      <c r="G58" s="45"/>
    </row>
    <row r="59" spans="1:7" s="46" customFormat="1" ht="0.75" customHeight="1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 hidden="1">
      <c r="A60" s="47" t="s">
        <v>163</v>
      </c>
      <c r="B60" s="48" t="s">
        <v>277</v>
      </c>
      <c r="C60" s="49"/>
      <c r="D60" s="49"/>
      <c r="E60" s="12"/>
      <c r="F60" s="12"/>
      <c r="G60" s="45"/>
    </row>
    <row r="61" spans="1:7" s="46" customFormat="1" ht="17.25" customHeight="1">
      <c r="A61" s="47" t="s">
        <v>65</v>
      </c>
      <c r="B61" s="48" t="s">
        <v>66</v>
      </c>
      <c r="C61" s="49">
        <v>24.9</v>
      </c>
      <c r="D61" s="49">
        <v>0</v>
      </c>
      <c r="E61" s="12">
        <f aca="true" t="shared" si="5" ref="E61:E66">D61/C61*100</f>
        <v>0</v>
      </c>
      <c r="F61" s="12">
        <f t="shared" si="4"/>
        <v>-24.9</v>
      </c>
      <c r="G61" s="45"/>
    </row>
    <row r="62" spans="1:7" s="9" customFormat="1" ht="15.75" customHeight="1">
      <c r="A62" s="37" t="s">
        <v>67</v>
      </c>
      <c r="B62" s="38" t="s">
        <v>68</v>
      </c>
      <c r="C62" s="39">
        <f>C63+C64+C65</f>
        <v>50</v>
      </c>
      <c r="D62" s="39">
        <f>D63+D64+D65</f>
        <v>24.096</v>
      </c>
      <c r="E62" s="12">
        <f t="shared" si="5"/>
        <v>48.192</v>
      </c>
      <c r="F62" s="12">
        <f t="shared" si="4"/>
        <v>-25.904</v>
      </c>
      <c r="G62" s="31"/>
    </row>
    <row r="63" spans="1:7" s="9" customFormat="1" ht="17.2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>
      <c r="A64" s="40" t="s">
        <v>71</v>
      </c>
      <c r="B64" s="50" t="s">
        <v>72</v>
      </c>
      <c r="C64" s="18">
        <v>50</v>
      </c>
      <c r="D64" s="18">
        <v>24.096</v>
      </c>
      <c r="E64" s="12">
        <f t="shared" si="5"/>
        <v>48.192</v>
      </c>
      <c r="F64" s="12">
        <f t="shared" si="4"/>
        <v>-25.904</v>
      </c>
      <c r="G64" s="31"/>
    </row>
    <row r="65" spans="1:7" s="9" customFormat="1" ht="6" customHeight="1" hidden="1">
      <c r="A65" s="47" t="s">
        <v>73</v>
      </c>
      <c r="B65" s="48" t="s">
        <v>74</v>
      </c>
      <c r="C65" s="18">
        <v>0</v>
      </c>
      <c r="D65" s="18">
        <v>0</v>
      </c>
      <c r="E65" s="12"/>
      <c r="F65" s="12">
        <f t="shared" si="4"/>
        <v>0</v>
      </c>
      <c r="G65" s="31"/>
    </row>
    <row r="66" spans="1:7" s="9" customFormat="1" ht="16.5" customHeight="1">
      <c r="A66" s="37" t="s">
        <v>75</v>
      </c>
      <c r="B66" s="38" t="s">
        <v>76</v>
      </c>
      <c r="C66" s="39">
        <f>C67+C68+C69</f>
        <v>2305.7</v>
      </c>
      <c r="D66" s="39">
        <f>D67+D68+D69</f>
        <v>372.23768</v>
      </c>
      <c r="E66" s="12">
        <f t="shared" si="5"/>
        <v>16.14423732489049</v>
      </c>
      <c r="F66" s="12">
        <f t="shared" si="4"/>
        <v>-1933.4623199999999</v>
      </c>
      <c r="G66" s="31"/>
    </row>
    <row r="67" spans="1:7" s="9" customFormat="1" ht="15" customHeight="1">
      <c r="A67" s="40" t="s">
        <v>77</v>
      </c>
      <c r="B67" s="17" t="s">
        <v>78</v>
      </c>
      <c r="C67" s="18">
        <v>1417.4</v>
      </c>
      <c r="D67" s="18">
        <v>0</v>
      </c>
      <c r="E67" s="12"/>
      <c r="F67" s="12">
        <f t="shared" si="4"/>
        <v>-1417.4</v>
      </c>
      <c r="G67" s="31"/>
    </row>
    <row r="68" spans="1:7" s="52" customFormat="1" ht="15" customHeight="1" hidden="1">
      <c r="A68" s="40" t="s">
        <v>79</v>
      </c>
      <c r="B68" s="51" t="s">
        <v>80</v>
      </c>
      <c r="C68" s="18">
        <v>0</v>
      </c>
      <c r="D68" s="18">
        <v>0</v>
      </c>
      <c r="E68" s="12"/>
      <c r="F68" s="12">
        <f t="shared" si="4"/>
        <v>0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888.3</v>
      </c>
      <c r="D69" s="18">
        <v>372.23768</v>
      </c>
      <c r="E69" s="12">
        <f>D69/C69*100</f>
        <v>41.90450073173478</v>
      </c>
      <c r="F69" s="12">
        <f t="shared" si="4"/>
        <v>-516.06232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6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6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6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6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2053.1</v>
      </c>
      <c r="D77" s="39">
        <f>SUM(D78:D78)</f>
        <v>782.7887</v>
      </c>
      <c r="E77" s="12">
        <f t="shared" si="6"/>
        <v>38.12715893039794</v>
      </c>
      <c r="F77" s="12">
        <f t="shared" si="4"/>
        <v>-1270.3112999999998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2053.1</v>
      </c>
      <c r="D78" s="18">
        <v>782.7887</v>
      </c>
      <c r="E78" s="12">
        <f t="shared" si="6"/>
        <v>38.12715893039794</v>
      </c>
      <c r="F78" s="12">
        <f t="shared" si="4"/>
        <v>-1270.3112999999998</v>
      </c>
      <c r="G78" s="31"/>
    </row>
    <row r="79" spans="1:7" s="9" customFormat="1" ht="17.25" customHeight="1" hidden="1">
      <c r="A79" s="37" t="s">
        <v>101</v>
      </c>
      <c r="B79" s="38" t="s">
        <v>268</v>
      </c>
      <c r="C79" s="39">
        <f>SUM(C80:C84)</f>
        <v>0</v>
      </c>
      <c r="D79" s="39">
        <f>SUM(D80:D84)</f>
        <v>0</v>
      </c>
      <c r="E79" s="12" t="e">
        <f t="shared" si="6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6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6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6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6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6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113</v>
      </c>
      <c r="C85" s="39">
        <f>SUM(C86:C88)</f>
        <v>0</v>
      </c>
      <c r="D85" s="39">
        <f>SUM(D86:D88)</f>
        <v>0</v>
      </c>
      <c r="E85" s="11" t="e">
        <f t="shared" si="6"/>
        <v>#DIV/0!</v>
      </c>
      <c r="F85" s="12">
        <f t="shared" si="4"/>
        <v>0</v>
      </c>
      <c r="G85" s="31"/>
    </row>
    <row r="86" spans="1:7" s="9" customFormat="1" ht="14.25" customHeight="1">
      <c r="A86" s="59">
        <v>1003</v>
      </c>
      <c r="B86" s="60" t="s">
        <v>114</v>
      </c>
      <c r="C86" s="18">
        <v>0</v>
      </c>
      <c r="D86" s="18">
        <v>0</v>
      </c>
      <c r="E86" s="12" t="e">
        <f t="shared" si="6"/>
        <v>#DIV/0!</v>
      </c>
      <c r="F86" s="12">
        <f t="shared" si="4"/>
        <v>0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15.6</v>
      </c>
      <c r="D89" s="39">
        <f>D90+D91+D92+D93+D94</f>
        <v>3</v>
      </c>
      <c r="E89" s="11">
        <f>D89/C89*100</f>
        <v>19.230769230769234</v>
      </c>
      <c r="F89" s="12">
        <f t="shared" si="4"/>
        <v>-12.6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15.6</v>
      </c>
      <c r="D90" s="18">
        <v>3</v>
      </c>
      <c r="E90" s="11">
        <f aca="true" t="shared" si="7" ref="E90:E98">D90/C90*100</f>
        <v>19.230769230769234</v>
      </c>
      <c r="F90" s="12">
        <f>D90-C90</f>
        <v>-12.6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 t="e">
        <f t="shared" si="7"/>
        <v>#DIV/0!</v>
      </c>
      <c r="F91" s="12">
        <f aca="true" t="shared" si="8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7"/>
        <v>#DIV/0!</v>
      </c>
      <c r="F92" s="12">
        <f t="shared" si="8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 t="e">
        <f t="shared" si="7"/>
        <v>#DIV/0!</v>
      </c>
      <c r="F93" s="12">
        <f t="shared" si="8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7"/>
        <v>#DIV/0!</v>
      </c>
      <c r="F94" s="12">
        <f t="shared" si="8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7"/>
        <v>#DIV/0!</v>
      </c>
      <c r="F95" s="12">
        <f t="shared" si="8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7"/>
        <v>#DIV/0!</v>
      </c>
      <c r="F96" s="12">
        <f t="shared" si="8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7"/>
        <v>#DIV/0!</v>
      </c>
      <c r="F97" s="12">
        <f t="shared" si="8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2" t="e">
        <f t="shared" si="7"/>
        <v>#DIV/0!</v>
      </c>
      <c r="F98" s="12">
        <f t="shared" si="8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224.7</v>
      </c>
      <c r="D99" s="39">
        <f>D100</f>
        <v>56.175</v>
      </c>
      <c r="E99" s="11"/>
      <c r="F99" s="12">
        <f t="shared" si="8"/>
        <v>-168.52499999999998</v>
      </c>
    </row>
    <row r="100" spans="1:6" s="9" customFormat="1" ht="15.75" customHeight="1">
      <c r="A100" s="59">
        <v>1403</v>
      </c>
      <c r="B100" s="60" t="s">
        <v>296</v>
      </c>
      <c r="C100" s="18">
        <v>224.7</v>
      </c>
      <c r="D100" s="18">
        <v>56.175</v>
      </c>
      <c r="E100" s="12"/>
      <c r="F100" s="12"/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6"/>
        <v>#DIV/0!</v>
      </c>
      <c r="F101" s="12">
        <f t="shared" si="8"/>
        <v>0</v>
      </c>
    </row>
    <row r="102" spans="1:6" s="9" customFormat="1" ht="15.75" customHeight="1" hidden="1">
      <c r="A102" s="64">
        <v>1102</v>
      </c>
      <c r="B102" s="60" t="s">
        <v>139</v>
      </c>
      <c r="C102" s="18"/>
      <c r="D102" s="18"/>
      <c r="E102" s="12" t="e">
        <f t="shared" si="6"/>
        <v>#DIV/0!</v>
      </c>
      <c r="F102" s="12">
        <f t="shared" si="8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C52+C56+C58+C62+C66+C77+C85+C89+C99</f>
        <v>5528.103</v>
      </c>
      <c r="D103" s="39">
        <f>SUM(D52,D56,D58,D62,D66,D70,D72,D77,D79,D85,D99)</f>
        <v>1545.92951</v>
      </c>
      <c r="E103" s="12">
        <f t="shared" si="6"/>
        <v>27.96491870719485</v>
      </c>
      <c r="F103" s="12">
        <f t="shared" si="4"/>
        <v>-3982.17349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49">
      <selection activeCell="D66" sqref="D66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10.57421875" style="2" customWidth="1"/>
    <col min="7" max="16384" width="9.140625" style="2" customWidth="1"/>
  </cols>
  <sheetData>
    <row r="1" spans="1:7" ht="18" customHeight="1">
      <c r="A1" s="297" t="s">
        <v>319</v>
      </c>
      <c r="B1" s="297"/>
      <c r="C1" s="297"/>
      <c r="D1" s="297"/>
      <c r="E1" s="297"/>
      <c r="F1" s="297"/>
      <c r="G1" s="1"/>
    </row>
    <row r="2" spans="1:7" ht="18" customHeight="1">
      <c r="A2" s="297"/>
      <c r="B2" s="297"/>
      <c r="C2" s="297"/>
      <c r="D2" s="297"/>
      <c r="E2" s="297"/>
      <c r="F2" s="29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SUM(C6,C8,C10,C13,C15)</f>
        <v>5173.6</v>
      </c>
      <c r="D5" s="11">
        <f>SUM(D6,D8,D10,D13,D15)</f>
        <v>1677.64565</v>
      </c>
      <c r="E5" s="12">
        <f aca="true" t="shared" si="0" ref="E5:E35">D5/C5*100</f>
        <v>32.427045964125554</v>
      </c>
      <c r="F5" s="12">
        <f aca="true" t="shared" si="1" ref="F5:F36">D5-C5</f>
        <v>-3495.9543500000004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4415.1</v>
      </c>
      <c r="D6" s="11">
        <f>SUM(D7)</f>
        <v>1433.86673</v>
      </c>
      <c r="E6" s="12">
        <f t="shared" si="0"/>
        <v>32.47642703449525</v>
      </c>
      <c r="F6" s="12">
        <f t="shared" si="1"/>
        <v>-2981.2332700000006</v>
      </c>
      <c r="G6" s="1"/>
    </row>
    <row r="7" spans="1:7" s="9" customFormat="1" ht="15.75">
      <c r="A7" s="13">
        <v>1010200001</v>
      </c>
      <c r="B7" s="14" t="s">
        <v>7</v>
      </c>
      <c r="C7" s="15">
        <v>4415.1</v>
      </c>
      <c r="D7" s="15">
        <v>1433.86673</v>
      </c>
      <c r="E7" s="12">
        <f t="shared" si="0"/>
        <v>32.47642703449525</v>
      </c>
      <c r="F7" s="12">
        <f t="shared" si="1"/>
        <v>-2981.2332700000006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</v>
      </c>
      <c r="D8" s="11">
        <f>SUM(D9)</f>
        <v>2.7078</v>
      </c>
      <c r="E8" s="12">
        <f t="shared" si="0"/>
        <v>27.078000000000003</v>
      </c>
      <c r="F8" s="12">
        <f t="shared" si="1"/>
        <v>-7.292199999999999</v>
      </c>
      <c r="G8" s="1"/>
    </row>
    <row r="9" spans="1:7" s="9" customFormat="1" ht="15.75">
      <c r="A9" s="13">
        <v>1050300001</v>
      </c>
      <c r="B9" s="13" t="s">
        <v>9</v>
      </c>
      <c r="C9" s="12">
        <v>10</v>
      </c>
      <c r="D9" s="12">
        <v>2.7078</v>
      </c>
      <c r="E9" s="12">
        <f t="shared" si="0"/>
        <v>27.078000000000003</v>
      </c>
      <c r="F9" s="12">
        <f t="shared" si="1"/>
        <v>-7.292199999999999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748.5</v>
      </c>
      <c r="D10" s="11">
        <f>SUM(D11:D12)</f>
        <v>241.07112</v>
      </c>
      <c r="E10" s="12">
        <f t="shared" si="0"/>
        <v>32.20723046092184</v>
      </c>
      <c r="F10" s="12">
        <f t="shared" si="1"/>
        <v>-507.42888</v>
      </c>
      <c r="G10" s="1"/>
    </row>
    <row r="11" spans="1:7" s="9" customFormat="1" ht="15.75">
      <c r="A11" s="13">
        <v>1060600000</v>
      </c>
      <c r="B11" s="13" t="s">
        <v>11</v>
      </c>
      <c r="C11" s="12">
        <v>714.2</v>
      </c>
      <c r="D11" s="12">
        <v>223.99708</v>
      </c>
      <c r="E11" s="12">
        <f t="shared" si="0"/>
        <v>31.36335480257631</v>
      </c>
      <c r="F11" s="12">
        <f t="shared" si="1"/>
        <v>-490.20292000000006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34.3</v>
      </c>
      <c r="D12" s="18">
        <v>17.07404</v>
      </c>
      <c r="E12" s="12">
        <f t="shared" si="0"/>
        <v>49.778542274052484</v>
      </c>
      <c r="F12" s="12">
        <f t="shared" si="1"/>
        <v>-17.225959999999997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 hidden="1">
      <c r="A15" s="10"/>
      <c r="B15" s="10" t="s">
        <v>15</v>
      </c>
      <c r="C15" s="11">
        <f>SUM(C16:C19)</f>
        <v>0</v>
      </c>
      <c r="D15" s="11">
        <f>SUM(D16:D19)</f>
        <v>0</v>
      </c>
      <c r="E15" s="12"/>
      <c r="F15" s="12">
        <f t="shared" si="1"/>
        <v>0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 hidden="1">
      <c r="A17" s="13">
        <v>1080400001</v>
      </c>
      <c r="B17" s="14" t="s">
        <v>17</v>
      </c>
      <c r="C17" s="12">
        <v>0</v>
      </c>
      <c r="D17" s="12">
        <v>0</v>
      </c>
      <c r="E17" s="12"/>
      <c r="F17" s="12">
        <f t="shared" si="1"/>
        <v>0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 customHeight="1">
      <c r="A20" s="10"/>
      <c r="B20" s="10" t="s">
        <v>20</v>
      </c>
      <c r="C20" s="11">
        <f>SUM(C21:C37)</f>
        <v>271</v>
      </c>
      <c r="D20" s="11">
        <f>SUM(D21:D36)</f>
        <v>48.69911</v>
      </c>
      <c r="E20" s="12">
        <f t="shared" si="0"/>
        <v>17.970151291512913</v>
      </c>
      <c r="F20" s="12">
        <f t="shared" si="1"/>
        <v>-222.30089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219</v>
      </c>
      <c r="D21" s="12">
        <v>45.39986</v>
      </c>
      <c r="E21" s="12">
        <f t="shared" si="0"/>
        <v>20.730529680365294</v>
      </c>
      <c r="F21" s="12">
        <f t="shared" si="1"/>
        <v>-173.60014</v>
      </c>
      <c r="G21" s="1"/>
    </row>
    <row r="22" spans="1:7" s="9" customFormat="1" ht="15" customHeight="1" hidden="1">
      <c r="A22" s="13">
        <v>1110503505</v>
      </c>
      <c r="B22" s="13" t="s">
        <v>22</v>
      </c>
      <c r="C22" s="12">
        <v>0</v>
      </c>
      <c r="D22" s="12">
        <v>0</v>
      </c>
      <c r="E22" s="12"/>
      <c r="F22" s="12">
        <f t="shared" si="1"/>
        <v>0</v>
      </c>
      <c r="G22" s="1"/>
    </row>
    <row r="23" spans="1:7" s="9" customFormat="1" ht="14.2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30.7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5" customHeight="1">
      <c r="A25" s="13">
        <v>1140601410</v>
      </c>
      <c r="B25" s="14" t="s">
        <v>25</v>
      </c>
      <c r="C25" s="12">
        <v>50</v>
      </c>
      <c r="D25" s="12">
        <v>3.29925</v>
      </c>
      <c r="E25" s="12">
        <f t="shared" si="0"/>
        <v>6.5985000000000005</v>
      </c>
      <c r="F25" s="12">
        <f t="shared" si="1"/>
        <v>-46.70075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2</v>
      </c>
      <c r="D34" s="12"/>
      <c r="E34" s="12">
        <f t="shared" si="0"/>
        <v>0</v>
      </c>
      <c r="F34" s="12">
        <f t="shared" si="1"/>
        <v>-2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5444.6</v>
      </c>
      <c r="D38" s="11">
        <f>SUM(D20,D5)</f>
        <v>1726.34476</v>
      </c>
      <c r="E38" s="12">
        <f aca="true" t="shared" si="2" ref="E38:E46">D38/C38*100</f>
        <v>31.70746721522242</v>
      </c>
      <c r="F38" s="12">
        <f aca="true" t="shared" si="3" ref="F38:F47">D38-C38</f>
        <v>-3718.2552400000004</v>
      </c>
      <c r="G38" s="1"/>
    </row>
    <row r="39" spans="1:7" s="9" customFormat="1" ht="15.75">
      <c r="A39" s="10"/>
      <c r="B39" s="10" t="s">
        <v>39</v>
      </c>
      <c r="C39" s="11">
        <f>SUM(C40:C44)</f>
        <v>5541.706</v>
      </c>
      <c r="D39" s="11">
        <f>SUM(D40:D44)</f>
        <v>0</v>
      </c>
      <c r="E39" s="12">
        <f t="shared" si="2"/>
        <v>0</v>
      </c>
      <c r="F39" s="12">
        <f t="shared" si="3"/>
        <v>-5541.706</v>
      </c>
      <c r="G39" s="1"/>
    </row>
    <row r="40" spans="1:8" s="9" customFormat="1" ht="15.75" hidden="1">
      <c r="A40" s="13">
        <v>2020100000</v>
      </c>
      <c r="B40" s="13" t="s">
        <v>40</v>
      </c>
      <c r="C40" s="12">
        <v>0</v>
      </c>
      <c r="D40" s="12">
        <v>0</v>
      </c>
      <c r="E40" s="12"/>
      <c r="F40" s="12">
        <f t="shared" si="3"/>
        <v>0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5541.506</v>
      </c>
      <c r="D42" s="12">
        <v>0</v>
      </c>
      <c r="E42" s="12">
        <f t="shared" si="2"/>
        <v>0</v>
      </c>
      <c r="F42" s="12">
        <f t="shared" si="3"/>
        <v>-5541.506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0.2</v>
      </c>
      <c r="D43" s="12">
        <v>0</v>
      </c>
      <c r="E43" s="12">
        <f t="shared" si="2"/>
        <v>0</v>
      </c>
      <c r="F43" s="12">
        <f t="shared" si="3"/>
        <v>-0.2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7</v>
      </c>
      <c r="D45" s="11">
        <v>0</v>
      </c>
      <c r="E45" s="12">
        <f t="shared" si="2"/>
        <v>0</v>
      </c>
      <c r="F45" s="12">
        <f t="shared" si="3"/>
        <v>-7</v>
      </c>
      <c r="G45" s="1"/>
    </row>
    <row r="46" spans="1:7" s="9" customFormat="1" ht="15.75">
      <c r="A46" s="10"/>
      <c r="B46" s="10" t="s">
        <v>46</v>
      </c>
      <c r="C46" s="11">
        <f>SUM(C39,C38)</f>
        <v>10986.306</v>
      </c>
      <c r="D46" s="11">
        <f>SUM(D39,D38)</f>
        <v>1726.34476</v>
      </c>
      <c r="E46" s="12">
        <f t="shared" si="2"/>
        <v>15.713605282794779</v>
      </c>
      <c r="F46" s="12">
        <f t="shared" si="3"/>
        <v>-9259.96124</v>
      </c>
      <c r="G46" s="1"/>
    </row>
    <row r="47" spans="1:7" s="9" customFormat="1" ht="15.75">
      <c r="A47" s="10"/>
      <c r="B47" s="22" t="s">
        <v>47</v>
      </c>
      <c r="C47" s="11">
        <f>C103-C46</f>
        <v>0</v>
      </c>
      <c r="D47" s="11">
        <f>D103-D46</f>
        <v>-305.3789499999998</v>
      </c>
      <c r="E47" s="12"/>
      <c r="F47" s="12">
        <f t="shared" si="3"/>
        <v>-305.3789499999998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935.7</v>
      </c>
      <c r="D52" s="39">
        <f>SUM(D53:D55)</f>
        <v>320.02861</v>
      </c>
      <c r="E52" s="12">
        <f>D52/C52*100</f>
        <v>34.20205300844288</v>
      </c>
      <c r="F52" s="12">
        <f>D52-C52</f>
        <v>-615.67139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925.7</v>
      </c>
      <c r="D53" s="18">
        <v>320.02861</v>
      </c>
      <c r="E53" s="12">
        <f>D53/C53*100</f>
        <v>34.571525332181054</v>
      </c>
      <c r="F53" s="12">
        <f>D53-C53</f>
        <v>-605.67139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 hidden="1">
      <c r="A55" s="40" t="s">
        <v>162</v>
      </c>
      <c r="B55" s="17" t="s">
        <v>56</v>
      </c>
      <c r="C55" s="18">
        <v>10</v>
      </c>
      <c r="D55" s="18">
        <v>0</v>
      </c>
      <c r="E55" s="12"/>
      <c r="F55" s="12"/>
      <c r="G55" s="31"/>
    </row>
    <row r="56" spans="1:7" s="9" customFormat="1" ht="15.75" hidden="1">
      <c r="A56" s="37" t="s">
        <v>57</v>
      </c>
      <c r="B56" s="38" t="s">
        <v>58</v>
      </c>
      <c r="C56" s="39">
        <f>C57</f>
        <v>0</v>
      </c>
      <c r="D56" s="39">
        <f>D57</f>
        <v>0</v>
      </c>
      <c r="E56" s="12"/>
      <c r="F56" s="12">
        <f aca="true" t="shared" si="4" ref="F56:F103">D56-C56</f>
        <v>0</v>
      </c>
      <c r="G56" s="31"/>
    </row>
    <row r="57" spans="1:6" s="9" customFormat="1" ht="15.75" hidden="1">
      <c r="A57" s="41" t="s">
        <v>59</v>
      </c>
      <c r="B57" s="17" t="s">
        <v>60</v>
      </c>
      <c r="C57" s="18">
        <v>0</v>
      </c>
      <c r="D57" s="18">
        <v>0</v>
      </c>
      <c r="E57" s="12"/>
      <c r="F57" s="12">
        <f t="shared" si="4"/>
        <v>0</v>
      </c>
    </row>
    <row r="58" spans="1:7" s="46" customFormat="1" ht="15" customHeight="1" hidden="1">
      <c r="A58" s="42" t="s">
        <v>61</v>
      </c>
      <c r="B58" s="43" t="s">
        <v>62</v>
      </c>
      <c r="C58" s="44">
        <f>C61</f>
        <v>0</v>
      </c>
      <c r="D58" s="44">
        <f>SUM(D59:D61)</f>
        <v>0</v>
      </c>
      <c r="E58" s="12"/>
      <c r="F58" s="12">
        <f t="shared" si="4"/>
        <v>0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/>
      <c r="E59" s="12"/>
      <c r="F59" s="12">
        <f t="shared" si="4"/>
        <v>0</v>
      </c>
      <c r="G59" s="45"/>
    </row>
    <row r="60" spans="1:7" s="46" customFormat="1" ht="31.5" hidden="1">
      <c r="A60" s="47" t="s">
        <v>163</v>
      </c>
      <c r="B60" s="48" t="s">
        <v>277</v>
      </c>
      <c r="C60" s="49"/>
      <c r="D60" s="49"/>
      <c r="E60" s="12"/>
      <c r="F60" s="12"/>
      <c r="G60" s="45"/>
    </row>
    <row r="61" spans="1:7" s="46" customFormat="1" ht="17.25" customHeight="1" hidden="1">
      <c r="A61" s="47" t="s">
        <v>65</v>
      </c>
      <c r="B61" s="48" t="s">
        <v>66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8</v>
      </c>
      <c r="D62" s="39"/>
      <c r="E62" s="12"/>
      <c r="F62" s="12">
        <f t="shared" si="4"/>
        <v>-8</v>
      </c>
      <c r="G62" s="31"/>
    </row>
    <row r="63" spans="1:7" s="9" customFormat="1" ht="0.75" customHeight="1" hidden="1">
      <c r="A63" s="40" t="s">
        <v>69</v>
      </c>
      <c r="B63" s="17" t="s">
        <v>70</v>
      </c>
      <c r="C63" s="18"/>
      <c r="D63" s="18"/>
      <c r="E63" s="12"/>
      <c r="F63" s="12">
        <f t="shared" si="4"/>
        <v>0</v>
      </c>
      <c r="G63" s="31"/>
    </row>
    <row r="64" spans="1:7" s="9" customFormat="1" ht="17.25" customHeight="1" hidden="1">
      <c r="A64" s="40" t="s">
        <v>71</v>
      </c>
      <c r="B64" s="50" t="s">
        <v>72</v>
      </c>
      <c r="C64" s="18"/>
      <c r="D64" s="18"/>
      <c r="E64" s="12"/>
      <c r="F64" s="12">
        <f t="shared" si="4"/>
        <v>0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8</v>
      </c>
      <c r="D65" s="18">
        <v>0</v>
      </c>
      <c r="E65" s="12"/>
      <c r="F65" s="12">
        <f t="shared" si="4"/>
        <v>-8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C67+C68+C69</f>
        <v>2013.2</v>
      </c>
      <c r="D66" s="39">
        <f>D68+D69</f>
        <v>467.30287</v>
      </c>
      <c r="E66" s="12">
        <f>D66/C66*100</f>
        <v>23.211944665209614</v>
      </c>
      <c r="F66" s="12">
        <f t="shared" si="4"/>
        <v>-1545.89713</v>
      </c>
      <c r="G66" s="31"/>
    </row>
    <row r="67" spans="1:7" s="9" customFormat="1" ht="17.25" customHeight="1">
      <c r="A67" s="40" t="s">
        <v>77</v>
      </c>
      <c r="B67" s="17" t="s">
        <v>78</v>
      </c>
      <c r="C67" s="18">
        <v>0</v>
      </c>
      <c r="D67" s="18"/>
      <c r="E67" s="12"/>
      <c r="F67" s="12">
        <f t="shared" si="4"/>
        <v>0</v>
      </c>
      <c r="G67" s="31"/>
    </row>
    <row r="68" spans="1:7" s="52" customFormat="1" ht="17.25" customHeight="1">
      <c r="A68" s="40" t="s">
        <v>79</v>
      </c>
      <c r="B68" s="51" t="s">
        <v>80</v>
      </c>
      <c r="C68" s="18">
        <v>11.2</v>
      </c>
      <c r="D68" s="18">
        <v>5.7</v>
      </c>
      <c r="E68" s="12"/>
      <c r="F68" s="12">
        <f t="shared" si="4"/>
        <v>-5.499999999999999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2002</v>
      </c>
      <c r="D69" s="18">
        <v>461.60287</v>
      </c>
      <c r="E69" s="12">
        <f>D69/C69*100</f>
        <v>23.057086413586415</v>
      </c>
      <c r="F69" s="12">
        <f t="shared" si="4"/>
        <v>-1540.39713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9.7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193</v>
      </c>
      <c r="D77" s="39">
        <f>SUM(D78:D78)</f>
        <v>65.28433</v>
      </c>
      <c r="E77" s="12">
        <f t="shared" si="5"/>
        <v>33.82607772020725</v>
      </c>
      <c r="F77" s="12">
        <f t="shared" si="4"/>
        <v>-127.71567</v>
      </c>
      <c r="G77" s="31"/>
    </row>
    <row r="78" spans="1:7" s="9" customFormat="1" ht="17.25" customHeight="1">
      <c r="A78" s="40" t="s">
        <v>99</v>
      </c>
      <c r="B78" s="17" t="s">
        <v>100</v>
      </c>
      <c r="C78" s="18">
        <v>193</v>
      </c>
      <c r="D78" s="18">
        <v>65.28433</v>
      </c>
      <c r="E78" s="12">
        <f t="shared" si="5"/>
        <v>33.82607772020725</v>
      </c>
      <c r="F78" s="12">
        <f t="shared" si="4"/>
        <v>-127.71567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113</v>
      </c>
      <c r="C85" s="39">
        <f>SUM(C86:C88)</f>
        <v>5541.506</v>
      </c>
      <c r="D85" s="39">
        <f>SUM(D86:D88)</f>
        <v>0</v>
      </c>
      <c r="E85" s="11">
        <f t="shared" si="5"/>
        <v>0</v>
      </c>
      <c r="F85" s="12">
        <f t="shared" si="4"/>
        <v>-5541.506</v>
      </c>
      <c r="G85" s="31"/>
    </row>
    <row r="86" spans="1:7" s="9" customFormat="1" ht="14.25" customHeight="1">
      <c r="A86" s="59">
        <v>1003</v>
      </c>
      <c r="B86" s="60" t="s">
        <v>114</v>
      </c>
      <c r="C86" s="18">
        <v>5541.506</v>
      </c>
      <c r="D86" s="18">
        <v>0</v>
      </c>
      <c r="E86" s="12">
        <f t="shared" si="5"/>
        <v>0</v>
      </c>
      <c r="F86" s="12">
        <f t="shared" si="4"/>
        <v>-5541.506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21.5</v>
      </c>
      <c r="D89" s="39">
        <f>D90+D91+D92+D93+D94</f>
        <v>6</v>
      </c>
      <c r="E89" s="11">
        <f>D89/C89*100</f>
        <v>27.906976744186046</v>
      </c>
      <c r="F89" s="12">
        <f t="shared" si="4"/>
        <v>-15.5</v>
      </c>
      <c r="G89" s="31"/>
    </row>
    <row r="90" spans="1:7" s="9" customFormat="1" ht="15.75" customHeight="1">
      <c r="A90" s="41" t="s">
        <v>120</v>
      </c>
      <c r="B90" s="62" t="s">
        <v>121</v>
      </c>
      <c r="C90" s="18">
        <v>21.5</v>
      </c>
      <c r="D90" s="18">
        <v>6</v>
      </c>
      <c r="E90" s="11">
        <f aca="true" t="shared" si="6" ref="E90:E99">D90/C90*100</f>
        <v>27.906976744186046</v>
      </c>
      <c r="F90" s="12">
        <f>D90-C90</f>
        <v>-15.5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2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2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2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2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2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5</v>
      </c>
      <c r="D97" s="39">
        <f>D98</f>
        <v>0</v>
      </c>
      <c r="E97" s="11">
        <f t="shared" si="6"/>
        <v>0</v>
      </c>
      <c r="F97" s="12">
        <f t="shared" si="7"/>
        <v>-5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5</v>
      </c>
      <c r="D98" s="18">
        <v>0</v>
      </c>
      <c r="E98" s="12">
        <f t="shared" si="6"/>
        <v>0</v>
      </c>
      <c r="F98" s="12">
        <f t="shared" si="7"/>
        <v>-5</v>
      </c>
      <c r="G98" s="31"/>
    </row>
    <row r="99" spans="1:6" s="9" customFormat="1" ht="14.25" customHeight="1">
      <c r="A99" s="63">
        <v>1400</v>
      </c>
      <c r="B99" s="58" t="s">
        <v>138</v>
      </c>
      <c r="C99" s="39">
        <f>C100</f>
        <v>2273.4</v>
      </c>
      <c r="D99" s="39">
        <f>D100</f>
        <v>568.35</v>
      </c>
      <c r="E99" s="11">
        <f t="shared" si="6"/>
        <v>25</v>
      </c>
      <c r="F99" s="12">
        <f t="shared" si="7"/>
        <v>-1705.0500000000002</v>
      </c>
    </row>
    <row r="100" spans="1:6" s="9" customFormat="1" ht="13.5" customHeight="1">
      <c r="A100" s="59">
        <v>1403</v>
      </c>
      <c r="B100" s="60" t="s">
        <v>296</v>
      </c>
      <c r="C100" s="18">
        <v>2273.4</v>
      </c>
      <c r="D100" s="18">
        <v>568.35</v>
      </c>
      <c r="E100" s="12"/>
      <c r="F100" s="12"/>
    </row>
    <row r="101" spans="1:6" s="9" customFormat="1" ht="13.5" customHeight="1" hidden="1">
      <c r="A101" s="64">
        <v>1404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6.5" customHeight="1" hidden="1">
      <c r="A102" s="64">
        <v>1402</v>
      </c>
      <c r="B102" s="60" t="s">
        <v>139</v>
      </c>
      <c r="C102" s="18"/>
      <c r="D102" s="18"/>
      <c r="E102" s="12"/>
      <c r="F102" s="12">
        <f t="shared" si="7"/>
        <v>0</v>
      </c>
    </row>
    <row r="103" spans="1:6" s="9" customFormat="1" ht="15.75">
      <c r="A103" s="64"/>
      <c r="B103" s="65" t="s">
        <v>140</v>
      </c>
      <c r="C103" s="39">
        <f>C52+C56+C58+C62+C66+C77+C85+C89+C99</f>
        <v>10986.306</v>
      </c>
      <c r="D103" s="66">
        <f>SUM(D52,D56,D58,D62,D66,D70,D72,D77,D79,D85,D99)</f>
        <v>1420.9658100000001</v>
      </c>
      <c r="E103" s="12">
        <f t="shared" si="5"/>
        <v>12.933972620096329</v>
      </c>
      <c r="F103" s="12">
        <f t="shared" si="4"/>
        <v>-9565.34019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60" zoomScalePageLayoutView="0" workbookViewId="0" topLeftCell="A58">
      <selection activeCell="C64" sqref="C64"/>
    </sheetView>
  </sheetViews>
  <sheetFormatPr defaultColWidth="9.140625" defaultRowHeight="12.75"/>
  <cols>
    <col min="1" max="1" width="16.00390625" style="69" customWidth="1"/>
    <col min="2" max="2" width="56.7109375" style="70" customWidth="1"/>
    <col min="3" max="4" width="14.8515625" style="2" customWidth="1"/>
    <col min="5" max="5" width="12.7109375" style="2" customWidth="1"/>
    <col min="6" max="6" width="9.57421875" style="2" customWidth="1"/>
    <col min="7" max="16384" width="9.140625" style="2" customWidth="1"/>
  </cols>
  <sheetData>
    <row r="1" spans="1:7" ht="18" customHeight="1">
      <c r="A1" s="297" t="s">
        <v>318</v>
      </c>
      <c r="B1" s="297"/>
      <c r="C1" s="297"/>
      <c r="D1" s="297"/>
      <c r="E1" s="297"/>
      <c r="F1" s="297"/>
      <c r="G1" s="1"/>
    </row>
    <row r="2" spans="1:7" ht="18" customHeight="1">
      <c r="A2" s="297"/>
      <c r="B2" s="297"/>
      <c r="C2" s="297"/>
      <c r="D2" s="297"/>
      <c r="E2" s="297"/>
      <c r="F2" s="297"/>
      <c r="G2" s="1"/>
    </row>
    <row r="3" spans="1:7" ht="12.75">
      <c r="A3" s="1"/>
      <c r="B3" s="1"/>
      <c r="C3" s="1"/>
      <c r="D3" s="3"/>
      <c r="E3" s="1"/>
      <c r="F3" s="1"/>
      <c r="G3" s="1"/>
    </row>
    <row r="4" spans="1:7" s="9" customFormat="1" ht="63">
      <c r="A4" s="4" t="s">
        <v>0</v>
      </c>
      <c r="B4" s="4" t="s">
        <v>1</v>
      </c>
      <c r="C4" s="5" t="s">
        <v>2</v>
      </c>
      <c r="D4" s="6" t="s">
        <v>307</v>
      </c>
      <c r="E4" s="7" t="s">
        <v>3</v>
      </c>
      <c r="F4" s="8" t="s">
        <v>4</v>
      </c>
      <c r="G4" s="1"/>
    </row>
    <row r="5" spans="1:7" s="9" customFormat="1" ht="15.75">
      <c r="A5" s="10"/>
      <c r="B5" s="10" t="s">
        <v>5</v>
      </c>
      <c r="C5" s="11">
        <f>C6+C8+C10+C13+C15</f>
        <v>1060.6999999999998</v>
      </c>
      <c r="D5" s="11">
        <f>SUM(D6,D8,D10,D13,D15)</f>
        <v>671.46757</v>
      </c>
      <c r="E5" s="12">
        <f aca="true" t="shared" si="0" ref="E5:E35">D5/C5*100</f>
        <v>63.30419251437731</v>
      </c>
      <c r="F5" s="12">
        <f aca="true" t="shared" si="1" ref="F5:F36">D5-C5</f>
        <v>-389.2324299999998</v>
      </c>
      <c r="G5" s="1"/>
    </row>
    <row r="6" spans="1:7" s="9" customFormat="1" ht="15.75">
      <c r="A6" s="10">
        <v>1010000000</v>
      </c>
      <c r="B6" s="10" t="s">
        <v>6</v>
      </c>
      <c r="C6" s="11">
        <f>SUM(C7)</f>
        <v>652.9</v>
      </c>
      <c r="D6" s="11">
        <f>SUM(D7)</f>
        <v>565.40041</v>
      </c>
      <c r="E6" s="12">
        <f t="shared" si="0"/>
        <v>86.59831674069535</v>
      </c>
      <c r="F6" s="12">
        <f t="shared" si="1"/>
        <v>-87.49959000000001</v>
      </c>
      <c r="G6" s="1"/>
    </row>
    <row r="7" spans="1:7" s="9" customFormat="1" ht="15.75">
      <c r="A7" s="13">
        <v>1010200001</v>
      </c>
      <c r="B7" s="14" t="s">
        <v>7</v>
      </c>
      <c r="C7" s="15">
        <v>652.9</v>
      </c>
      <c r="D7" s="15">
        <v>565.40041</v>
      </c>
      <c r="E7" s="12">
        <f t="shared" si="0"/>
        <v>86.59831674069535</v>
      </c>
      <c r="F7" s="12">
        <f t="shared" si="1"/>
        <v>-87.49959000000001</v>
      </c>
      <c r="G7" s="1"/>
    </row>
    <row r="8" spans="1:7" s="9" customFormat="1" ht="15.75">
      <c r="A8" s="10">
        <v>1050000000</v>
      </c>
      <c r="B8" s="10" t="s">
        <v>8</v>
      </c>
      <c r="C8" s="11">
        <f>SUM(C9)</f>
        <v>10</v>
      </c>
      <c r="D8" s="11">
        <f>SUM(D9)</f>
        <v>0</v>
      </c>
      <c r="E8" s="12">
        <f t="shared" si="0"/>
        <v>0</v>
      </c>
      <c r="F8" s="12">
        <f t="shared" si="1"/>
        <v>-10</v>
      </c>
      <c r="G8" s="1"/>
    </row>
    <row r="9" spans="1:7" s="9" customFormat="1" ht="15.75">
      <c r="A9" s="13">
        <v>1050300001</v>
      </c>
      <c r="B9" s="13" t="s">
        <v>9</v>
      </c>
      <c r="C9" s="12">
        <v>10</v>
      </c>
      <c r="D9" s="12">
        <v>0</v>
      </c>
      <c r="E9" s="12">
        <f t="shared" si="0"/>
        <v>0</v>
      </c>
      <c r="F9" s="12">
        <f t="shared" si="1"/>
        <v>-10</v>
      </c>
      <c r="G9" s="1"/>
    </row>
    <row r="10" spans="1:7" s="9" customFormat="1" ht="15.75">
      <c r="A10" s="10">
        <v>1060000000</v>
      </c>
      <c r="B10" s="10" t="s">
        <v>10</v>
      </c>
      <c r="C10" s="11">
        <f>SUM(C11:C12)</f>
        <v>385.7</v>
      </c>
      <c r="D10" s="11">
        <f>SUM(D11:D12)</f>
        <v>101.86716</v>
      </c>
      <c r="E10" s="12">
        <f t="shared" si="0"/>
        <v>26.410982628986257</v>
      </c>
      <c r="F10" s="12">
        <f t="shared" si="1"/>
        <v>-283.83284</v>
      </c>
      <c r="G10" s="1"/>
    </row>
    <row r="11" spans="1:7" s="9" customFormat="1" ht="15.75">
      <c r="A11" s="13">
        <v>1060600000</v>
      </c>
      <c r="B11" s="13" t="s">
        <v>11</v>
      </c>
      <c r="C11" s="12">
        <v>371.7</v>
      </c>
      <c r="D11" s="12">
        <v>89.40281</v>
      </c>
      <c r="E11" s="12">
        <f t="shared" si="0"/>
        <v>24.05241054613936</v>
      </c>
      <c r="F11" s="12">
        <f t="shared" si="1"/>
        <v>-282.29719</v>
      </c>
      <c r="G11" s="1"/>
    </row>
    <row r="12" spans="1:7" s="9" customFormat="1" ht="15" customHeight="1">
      <c r="A12" s="16">
        <v>1060103010</v>
      </c>
      <c r="B12" s="17" t="s">
        <v>12</v>
      </c>
      <c r="C12" s="18">
        <v>14</v>
      </c>
      <c r="D12" s="18">
        <v>12.46435</v>
      </c>
      <c r="E12" s="12">
        <f t="shared" si="0"/>
        <v>89.03107142857142</v>
      </c>
      <c r="F12" s="12">
        <f t="shared" si="1"/>
        <v>-1.5356500000000004</v>
      </c>
      <c r="G12" s="1"/>
    </row>
    <row r="13" spans="1:7" s="9" customFormat="1" ht="31.5" hidden="1">
      <c r="A13" s="10">
        <v>1070000000</v>
      </c>
      <c r="B13" s="19" t="s">
        <v>13</v>
      </c>
      <c r="C13" s="11">
        <f>SUM(C14)</f>
        <v>0</v>
      </c>
      <c r="D13" s="11">
        <f>SUM(D14)</f>
        <v>0</v>
      </c>
      <c r="E13" s="12" t="e">
        <f t="shared" si="0"/>
        <v>#DIV/0!</v>
      </c>
      <c r="F13" s="12">
        <f t="shared" si="1"/>
        <v>0</v>
      </c>
      <c r="G13" s="1"/>
    </row>
    <row r="14" spans="1:7" s="9" customFormat="1" ht="15.75" hidden="1">
      <c r="A14" s="13">
        <v>1070102001</v>
      </c>
      <c r="B14" s="13" t="s">
        <v>14</v>
      </c>
      <c r="C14" s="12"/>
      <c r="D14" s="12"/>
      <c r="E14" s="12" t="e">
        <f t="shared" si="0"/>
        <v>#DIV/0!</v>
      </c>
      <c r="F14" s="12">
        <f t="shared" si="1"/>
        <v>0</v>
      </c>
      <c r="G14" s="20"/>
    </row>
    <row r="15" spans="1:7" s="9" customFormat="1" ht="15.75">
      <c r="A15" s="10"/>
      <c r="B15" s="10" t="s">
        <v>15</v>
      </c>
      <c r="C15" s="11">
        <f>SUM(C16:C19)</f>
        <v>12.1</v>
      </c>
      <c r="D15" s="11">
        <f>SUM(D16:D19)</f>
        <v>4.2</v>
      </c>
      <c r="E15" s="12">
        <f t="shared" si="0"/>
        <v>34.710743801652896</v>
      </c>
      <c r="F15" s="12">
        <f t="shared" si="1"/>
        <v>-7.8999999999999995</v>
      </c>
      <c r="G15" s="1"/>
    </row>
    <row r="16" spans="1:7" s="9" customFormat="1" ht="15.75" hidden="1">
      <c r="A16" s="13">
        <v>1080301001</v>
      </c>
      <c r="B16" s="14" t="s">
        <v>16</v>
      </c>
      <c r="C16" s="12"/>
      <c r="D16" s="12"/>
      <c r="E16" s="12" t="e">
        <f t="shared" si="0"/>
        <v>#DIV/0!</v>
      </c>
      <c r="F16" s="12">
        <f t="shared" si="1"/>
        <v>0</v>
      </c>
      <c r="G16" s="1"/>
    </row>
    <row r="17" spans="1:7" s="9" customFormat="1" ht="31.5" customHeight="1">
      <c r="A17" s="13">
        <v>1080400001</v>
      </c>
      <c r="B17" s="14" t="s">
        <v>17</v>
      </c>
      <c r="C17" s="12">
        <v>12.1</v>
      </c>
      <c r="D17" s="12">
        <v>4.2</v>
      </c>
      <c r="E17" s="12">
        <f t="shared" si="0"/>
        <v>34.710743801652896</v>
      </c>
      <c r="F17" s="12">
        <f t="shared" si="1"/>
        <v>-7.8999999999999995</v>
      </c>
      <c r="G17" s="1"/>
    </row>
    <row r="18" spans="1:7" s="9" customFormat="1" ht="31.5" hidden="1">
      <c r="A18" s="13">
        <v>1080714001</v>
      </c>
      <c r="B18" s="14" t="s">
        <v>18</v>
      </c>
      <c r="C18" s="12"/>
      <c r="D18" s="12"/>
      <c r="E18" s="12" t="e">
        <f t="shared" si="0"/>
        <v>#DIV/0!</v>
      </c>
      <c r="F18" s="12">
        <f t="shared" si="1"/>
        <v>0</v>
      </c>
      <c r="G18" s="1"/>
    </row>
    <row r="19" spans="1:7" s="9" customFormat="1" ht="15.75" hidden="1">
      <c r="A19" s="13">
        <v>1090000000</v>
      </c>
      <c r="B19" s="14" t="s">
        <v>19</v>
      </c>
      <c r="C19" s="12"/>
      <c r="D19" s="12">
        <v>0</v>
      </c>
      <c r="E19" s="12"/>
      <c r="F19" s="12">
        <f t="shared" si="1"/>
        <v>0</v>
      </c>
      <c r="G19" s="1"/>
    </row>
    <row r="20" spans="1:7" s="9" customFormat="1" ht="15.75">
      <c r="A20" s="10"/>
      <c r="B20" s="10" t="s">
        <v>20</v>
      </c>
      <c r="C20" s="11">
        <f>SUM(C21:C37)</f>
        <v>512</v>
      </c>
      <c r="D20" s="11">
        <f>SUM(D21:D36)</f>
        <v>345.57097</v>
      </c>
      <c r="E20" s="12">
        <f t="shared" si="0"/>
        <v>67.494330078125</v>
      </c>
      <c r="F20" s="12">
        <f t="shared" si="1"/>
        <v>-166.42903</v>
      </c>
      <c r="G20" s="1"/>
    </row>
    <row r="21" spans="1:7" s="9" customFormat="1" ht="15" customHeight="1">
      <c r="A21" s="13">
        <v>1110501101</v>
      </c>
      <c r="B21" s="13" t="s">
        <v>21</v>
      </c>
      <c r="C21" s="12">
        <v>450</v>
      </c>
      <c r="D21" s="12">
        <v>340.3618</v>
      </c>
      <c r="E21" s="12">
        <f t="shared" si="0"/>
        <v>75.63595555555555</v>
      </c>
      <c r="F21" s="12">
        <f t="shared" si="1"/>
        <v>-109.63819999999998</v>
      </c>
      <c r="G21" s="1"/>
    </row>
    <row r="22" spans="1:7" s="9" customFormat="1" ht="13.5" customHeight="1">
      <c r="A22" s="13">
        <v>1110503505</v>
      </c>
      <c r="B22" s="13" t="s">
        <v>22</v>
      </c>
      <c r="C22" s="12">
        <v>0</v>
      </c>
      <c r="D22" s="12">
        <v>3.8875</v>
      </c>
      <c r="E22" s="12"/>
      <c r="F22" s="12">
        <f t="shared" si="1"/>
        <v>3.8875</v>
      </c>
      <c r="G22" s="1"/>
    </row>
    <row r="23" spans="1:7" s="9" customFormat="1" ht="16.5" customHeight="1" hidden="1">
      <c r="A23" s="13">
        <v>1110701505</v>
      </c>
      <c r="B23" s="13" t="s">
        <v>23</v>
      </c>
      <c r="C23" s="12"/>
      <c r="D23" s="12"/>
      <c r="E23" s="12"/>
      <c r="F23" s="12">
        <f t="shared" si="1"/>
        <v>0</v>
      </c>
      <c r="G23" s="1"/>
    </row>
    <row r="24" spans="1:7" s="9" customFormat="1" ht="13.5" customHeight="1" hidden="1">
      <c r="A24" s="13">
        <v>1120100001</v>
      </c>
      <c r="B24" s="14" t="s">
        <v>24</v>
      </c>
      <c r="C24" s="12"/>
      <c r="D24" s="12"/>
      <c r="E24" s="12"/>
      <c r="F24" s="12">
        <f t="shared" si="1"/>
        <v>0</v>
      </c>
      <c r="G24" s="1"/>
    </row>
    <row r="25" spans="1:7" s="9" customFormat="1" ht="13.5" customHeight="1">
      <c r="A25" s="13">
        <v>1140601410</v>
      </c>
      <c r="B25" s="14" t="s">
        <v>25</v>
      </c>
      <c r="C25" s="12">
        <v>60</v>
      </c>
      <c r="D25" s="12">
        <v>1.32167</v>
      </c>
      <c r="E25" s="12">
        <f t="shared" si="0"/>
        <v>2.2027833333333335</v>
      </c>
      <c r="F25" s="12">
        <f t="shared" si="1"/>
        <v>-58.67833</v>
      </c>
      <c r="G25" s="1"/>
    </row>
    <row r="26" spans="1:7" s="9" customFormat="1" ht="18" customHeight="1" hidden="1">
      <c r="A26" s="13">
        <v>1160000000</v>
      </c>
      <c r="B26" s="13" t="s">
        <v>26</v>
      </c>
      <c r="C26" s="12"/>
      <c r="D26" s="12"/>
      <c r="E26" s="12" t="e">
        <f t="shared" si="0"/>
        <v>#DIV/0!</v>
      </c>
      <c r="F26" s="12">
        <f t="shared" si="1"/>
        <v>0</v>
      </c>
      <c r="G26" s="1"/>
    </row>
    <row r="27" spans="1:7" s="9" customFormat="1" ht="18" customHeight="1" hidden="1">
      <c r="A27" s="13">
        <v>1160301001</v>
      </c>
      <c r="B27" s="14" t="s">
        <v>27</v>
      </c>
      <c r="C27" s="12"/>
      <c r="D27" s="12"/>
      <c r="E27" s="12" t="e">
        <f t="shared" si="0"/>
        <v>#DIV/0!</v>
      </c>
      <c r="F27" s="12">
        <f t="shared" si="1"/>
        <v>0</v>
      </c>
      <c r="G27" s="1"/>
    </row>
    <row r="28" spans="1:7" s="9" customFormat="1" ht="18" customHeight="1" hidden="1">
      <c r="A28" s="13">
        <v>1160303001</v>
      </c>
      <c r="B28" s="14" t="s">
        <v>28</v>
      </c>
      <c r="C28" s="12"/>
      <c r="D28" s="12"/>
      <c r="E28" s="12" t="e">
        <f t="shared" si="0"/>
        <v>#DIV/0!</v>
      </c>
      <c r="F28" s="12">
        <f t="shared" si="1"/>
        <v>0</v>
      </c>
      <c r="G28" s="1"/>
    </row>
    <row r="29" spans="1:7" s="9" customFormat="1" ht="15.75" customHeight="1" hidden="1">
      <c r="A29" s="13">
        <v>1160600000</v>
      </c>
      <c r="B29" s="14" t="s">
        <v>29</v>
      </c>
      <c r="C29" s="12"/>
      <c r="D29" s="12"/>
      <c r="E29" s="12" t="e">
        <f t="shared" si="0"/>
        <v>#DIV/0!</v>
      </c>
      <c r="F29" s="12">
        <f t="shared" si="1"/>
        <v>0</v>
      </c>
      <c r="G29" s="1"/>
    </row>
    <row r="30" spans="1:7" s="9" customFormat="1" ht="15" customHeight="1" hidden="1">
      <c r="A30" s="13">
        <v>1160800001</v>
      </c>
      <c r="B30" s="14" t="s">
        <v>30</v>
      </c>
      <c r="C30" s="12"/>
      <c r="D30" s="12"/>
      <c r="E30" s="12" t="e">
        <f t="shared" si="0"/>
        <v>#DIV/0!</v>
      </c>
      <c r="F30" s="12">
        <f t="shared" si="1"/>
        <v>0</v>
      </c>
      <c r="G30" s="1"/>
    </row>
    <row r="31" spans="1:7" s="9" customFormat="1" ht="15.75" customHeight="1" hidden="1">
      <c r="A31" s="13">
        <v>1162504001</v>
      </c>
      <c r="B31" s="14" t="s">
        <v>31</v>
      </c>
      <c r="C31" s="12"/>
      <c r="D31" s="12"/>
      <c r="E31" s="12" t="e">
        <f t="shared" si="0"/>
        <v>#DIV/0!</v>
      </c>
      <c r="F31" s="12">
        <f t="shared" si="1"/>
        <v>0</v>
      </c>
      <c r="G31" s="1"/>
    </row>
    <row r="32" spans="1:7" s="9" customFormat="1" ht="17.25" customHeight="1" hidden="1">
      <c r="A32" s="13">
        <v>1162700001</v>
      </c>
      <c r="B32" s="14" t="s">
        <v>32</v>
      </c>
      <c r="C32" s="12"/>
      <c r="D32" s="12"/>
      <c r="E32" s="12" t="e">
        <f t="shared" si="0"/>
        <v>#DIV/0!</v>
      </c>
      <c r="F32" s="12">
        <f t="shared" si="1"/>
        <v>0</v>
      </c>
      <c r="G32" s="1"/>
    </row>
    <row r="33" spans="1:7" s="9" customFormat="1" ht="16.5" customHeight="1" hidden="1">
      <c r="A33" s="13">
        <v>1162800001</v>
      </c>
      <c r="B33" s="14" t="s">
        <v>33</v>
      </c>
      <c r="C33" s="12"/>
      <c r="D33" s="12"/>
      <c r="E33" s="12" t="e">
        <f t="shared" si="0"/>
        <v>#DIV/0!</v>
      </c>
      <c r="F33" s="12">
        <f t="shared" si="1"/>
        <v>0</v>
      </c>
      <c r="G33" s="1"/>
    </row>
    <row r="34" spans="1:7" s="9" customFormat="1" ht="32.25" customHeight="1">
      <c r="A34" s="13">
        <v>1130305010</v>
      </c>
      <c r="B34" s="14" t="s">
        <v>34</v>
      </c>
      <c r="C34" s="12">
        <v>2</v>
      </c>
      <c r="D34" s="12"/>
      <c r="E34" s="12">
        <f t="shared" si="0"/>
        <v>0</v>
      </c>
      <c r="F34" s="12">
        <f t="shared" si="1"/>
        <v>-2</v>
      </c>
      <c r="G34" s="1"/>
    </row>
    <row r="35" spans="1:7" s="9" customFormat="1" ht="30.75" customHeight="1" hidden="1">
      <c r="A35" s="13">
        <v>1169000000</v>
      </c>
      <c r="B35" s="14" t="s">
        <v>35</v>
      </c>
      <c r="C35" s="12"/>
      <c r="D35" s="12"/>
      <c r="E35" s="12" t="e">
        <f t="shared" si="0"/>
        <v>#DIV/0!</v>
      </c>
      <c r="F35" s="12">
        <f t="shared" si="1"/>
        <v>0</v>
      </c>
      <c r="G35" s="1"/>
    </row>
    <row r="36" spans="1:7" s="9" customFormat="1" ht="15" customHeight="1" hidden="1">
      <c r="A36" s="13">
        <v>1170505005</v>
      </c>
      <c r="B36" s="13" t="s">
        <v>36</v>
      </c>
      <c r="C36" s="12">
        <v>0</v>
      </c>
      <c r="D36" s="12">
        <v>0</v>
      </c>
      <c r="E36" s="12"/>
      <c r="F36" s="12">
        <f t="shared" si="1"/>
        <v>0</v>
      </c>
      <c r="G36" s="1"/>
    </row>
    <row r="37" spans="1:7" s="9" customFormat="1" ht="15" customHeight="1" hidden="1">
      <c r="A37" s="13">
        <v>1190500010</v>
      </c>
      <c r="B37" s="13" t="s">
        <v>37</v>
      </c>
      <c r="C37" s="12"/>
      <c r="D37" s="12"/>
      <c r="E37" s="12"/>
      <c r="F37" s="12"/>
      <c r="G37" s="1"/>
    </row>
    <row r="38" spans="1:7" s="9" customFormat="1" ht="15.75">
      <c r="A38" s="10"/>
      <c r="B38" s="10" t="s">
        <v>38</v>
      </c>
      <c r="C38" s="11">
        <f>SUM(C20,C5)</f>
        <v>1572.6999999999998</v>
      </c>
      <c r="D38" s="11">
        <f>SUM(D20,D5)</f>
        <v>1017.03854</v>
      </c>
      <c r="E38" s="12">
        <f aca="true" t="shared" si="2" ref="E38:E47">D38/C38*100</f>
        <v>64.6683118204362</v>
      </c>
      <c r="F38" s="12">
        <f aca="true" t="shared" si="3" ref="F38:F47">D38-C38</f>
        <v>-555.6614599999998</v>
      </c>
      <c r="G38" s="1"/>
    </row>
    <row r="39" spans="1:7" s="9" customFormat="1" ht="15.75">
      <c r="A39" s="10"/>
      <c r="B39" s="10" t="s">
        <v>39</v>
      </c>
      <c r="C39" s="11">
        <f>SUM(C40:C44)</f>
        <v>3814.036</v>
      </c>
      <c r="D39" s="11">
        <f>SUM(D40:D44)</f>
        <v>1076.681</v>
      </c>
      <c r="E39" s="12">
        <f t="shared" si="2"/>
        <v>28.229439889922382</v>
      </c>
      <c r="F39" s="12">
        <f t="shared" si="3"/>
        <v>-2737.355</v>
      </c>
      <c r="G39" s="1"/>
    </row>
    <row r="40" spans="1:8" s="9" customFormat="1" ht="15.75">
      <c r="A40" s="13">
        <v>2020100000</v>
      </c>
      <c r="B40" s="13" t="s">
        <v>40</v>
      </c>
      <c r="C40" s="12">
        <v>2079.5</v>
      </c>
      <c r="D40" s="12">
        <v>814.5</v>
      </c>
      <c r="E40" s="12">
        <f t="shared" si="2"/>
        <v>39.16806924741525</v>
      </c>
      <c r="F40" s="12">
        <f t="shared" si="3"/>
        <v>-1265</v>
      </c>
      <c r="G40" s="1"/>
      <c r="H40" s="21"/>
    </row>
    <row r="41" spans="1:7" s="9" customFormat="1" ht="15.75" hidden="1">
      <c r="A41" s="13">
        <v>2020107010</v>
      </c>
      <c r="B41" s="13" t="s">
        <v>41</v>
      </c>
      <c r="C41" s="12">
        <v>0</v>
      </c>
      <c r="D41" s="12">
        <v>0</v>
      </c>
      <c r="E41" s="12"/>
      <c r="F41" s="12"/>
      <c r="G41" s="1"/>
    </row>
    <row r="42" spans="1:7" s="9" customFormat="1" ht="15.75">
      <c r="A42" s="13">
        <v>2020200000</v>
      </c>
      <c r="B42" s="13" t="s">
        <v>42</v>
      </c>
      <c r="C42" s="12">
        <v>1622.55</v>
      </c>
      <c r="D42" s="12">
        <v>150.321</v>
      </c>
      <c r="E42" s="12">
        <f t="shared" si="2"/>
        <v>9.264491078857354</v>
      </c>
      <c r="F42" s="12">
        <f t="shared" si="3"/>
        <v>-1472.229</v>
      </c>
      <c r="G42" s="1"/>
    </row>
    <row r="43" spans="1:7" s="9" customFormat="1" ht="15" customHeight="1">
      <c r="A43" s="13">
        <v>2020300000</v>
      </c>
      <c r="B43" s="13" t="s">
        <v>43</v>
      </c>
      <c r="C43" s="12">
        <v>111.986</v>
      </c>
      <c r="D43" s="12">
        <v>111.86</v>
      </c>
      <c r="E43" s="12">
        <f t="shared" si="2"/>
        <v>99.88748593574196</v>
      </c>
      <c r="F43" s="12">
        <f t="shared" si="3"/>
        <v>-0.12600000000000477</v>
      </c>
      <c r="G43" s="1"/>
    </row>
    <row r="44" spans="1:7" s="9" customFormat="1" ht="15" customHeight="1" hidden="1">
      <c r="A44" s="13">
        <v>2020400000</v>
      </c>
      <c r="B44" s="13" t="s">
        <v>44</v>
      </c>
      <c r="C44" s="12">
        <v>0</v>
      </c>
      <c r="D44" s="12"/>
      <c r="E44" s="12"/>
      <c r="F44" s="12">
        <f t="shared" si="3"/>
        <v>0</v>
      </c>
      <c r="G44" s="1"/>
    </row>
    <row r="45" spans="1:7" s="9" customFormat="1" ht="31.5" hidden="1">
      <c r="A45" s="10">
        <v>3000000000</v>
      </c>
      <c r="B45" s="19" t="s">
        <v>45</v>
      </c>
      <c r="C45" s="11">
        <v>0</v>
      </c>
      <c r="D45" s="11">
        <v>0</v>
      </c>
      <c r="E45" s="12" t="e">
        <f t="shared" si="2"/>
        <v>#DIV/0!</v>
      </c>
      <c r="F45" s="12">
        <f t="shared" si="3"/>
        <v>0</v>
      </c>
      <c r="G45" s="1"/>
    </row>
    <row r="46" spans="1:7" s="9" customFormat="1" ht="15.75">
      <c r="A46" s="10"/>
      <c r="B46" s="10" t="s">
        <v>46</v>
      </c>
      <c r="C46" s="11">
        <f>C38+C39</f>
        <v>5386.736</v>
      </c>
      <c r="D46" s="11">
        <f>SUM(D39,D38)</f>
        <v>2093.71954</v>
      </c>
      <c r="E46" s="12">
        <f t="shared" si="2"/>
        <v>38.86805553492876</v>
      </c>
      <c r="F46" s="12">
        <f t="shared" si="3"/>
        <v>-3293.01646</v>
      </c>
      <c r="G46" s="1"/>
    </row>
    <row r="47" spans="1:7" s="9" customFormat="1" ht="15.75">
      <c r="A47" s="10"/>
      <c r="B47" s="22" t="s">
        <v>47</v>
      </c>
      <c r="C47" s="11">
        <f>C103-C46</f>
        <v>634.9999999999991</v>
      </c>
      <c r="D47" s="11">
        <f>D103-D46</f>
        <v>-1145.64065</v>
      </c>
      <c r="E47" s="12">
        <f t="shared" si="2"/>
        <v>-180.41585039370105</v>
      </c>
      <c r="F47" s="12">
        <f t="shared" si="3"/>
        <v>-1780.6406499999991</v>
      </c>
      <c r="G47" s="23"/>
    </row>
    <row r="48" spans="1:7" s="9" customFormat="1" ht="15" customHeight="1">
      <c r="A48" s="24"/>
      <c r="B48" s="25"/>
      <c r="C48" s="26"/>
      <c r="D48" s="26"/>
      <c r="E48" s="27"/>
      <c r="F48" s="27"/>
      <c r="G48" s="23"/>
    </row>
    <row r="49" spans="1:7" s="9" customFormat="1" ht="15.75">
      <c r="A49" s="28"/>
      <c r="B49" s="29"/>
      <c r="C49" s="30"/>
      <c r="D49" s="30"/>
      <c r="E49" s="30"/>
      <c r="F49" s="30"/>
      <c r="G49" s="31"/>
    </row>
    <row r="50" spans="1:7" s="9" customFormat="1" ht="63">
      <c r="A50" s="32" t="s">
        <v>0</v>
      </c>
      <c r="B50" s="32" t="s">
        <v>48</v>
      </c>
      <c r="C50" s="33" t="s">
        <v>2</v>
      </c>
      <c r="D50" s="6" t="s">
        <v>307</v>
      </c>
      <c r="E50" s="33" t="s">
        <v>3</v>
      </c>
      <c r="F50" s="34" t="s">
        <v>4</v>
      </c>
      <c r="G50" s="31"/>
    </row>
    <row r="51" spans="1:7" s="9" customFormat="1" ht="15.75">
      <c r="A51" s="35">
        <v>1</v>
      </c>
      <c r="B51" s="36">
        <v>2</v>
      </c>
      <c r="C51" s="35">
        <v>3</v>
      </c>
      <c r="D51" s="36">
        <v>4</v>
      </c>
      <c r="E51" s="35">
        <v>5</v>
      </c>
      <c r="F51" s="36">
        <v>6</v>
      </c>
      <c r="G51" s="31"/>
    </row>
    <row r="52" spans="1:7" s="9" customFormat="1" ht="15.75">
      <c r="A52" s="37" t="s">
        <v>49</v>
      </c>
      <c r="B52" s="38" t="s">
        <v>50</v>
      </c>
      <c r="C52" s="39">
        <f>SUM(C53:C55)</f>
        <v>773.126</v>
      </c>
      <c r="D52" s="39">
        <f>SUM(D53:D55)</f>
        <v>239.99511</v>
      </c>
      <c r="E52" s="12">
        <f>D52/C52*100</f>
        <v>31.04217294464292</v>
      </c>
      <c r="F52" s="12">
        <f>D52-C52</f>
        <v>-533.1308899999999</v>
      </c>
      <c r="G52" s="31"/>
    </row>
    <row r="53" spans="1:7" s="9" customFormat="1" ht="14.25" customHeight="1">
      <c r="A53" s="40" t="s">
        <v>51</v>
      </c>
      <c r="B53" s="17" t="s">
        <v>52</v>
      </c>
      <c r="C53" s="18">
        <v>753.126</v>
      </c>
      <c r="D53" s="18">
        <v>239.99511</v>
      </c>
      <c r="E53" s="12">
        <f>D53/C53*100</f>
        <v>31.866528310003904</v>
      </c>
      <c r="F53" s="12">
        <f>D53-C53</f>
        <v>-513.1308899999999</v>
      </c>
      <c r="G53" s="31"/>
    </row>
    <row r="54" spans="1:7" s="9" customFormat="1" ht="15.75" hidden="1">
      <c r="A54" s="40" t="s">
        <v>53</v>
      </c>
      <c r="B54" s="17" t="s">
        <v>54</v>
      </c>
      <c r="C54" s="18">
        <v>0</v>
      </c>
      <c r="D54" s="18">
        <v>0</v>
      </c>
      <c r="E54" s="12"/>
      <c r="F54" s="12"/>
      <c r="G54" s="31"/>
    </row>
    <row r="55" spans="1:7" s="9" customFormat="1" ht="15.75">
      <c r="A55" s="40" t="s">
        <v>162</v>
      </c>
      <c r="B55" s="17" t="s">
        <v>56</v>
      </c>
      <c r="C55" s="18">
        <v>20</v>
      </c>
      <c r="D55" s="18">
        <v>0</v>
      </c>
      <c r="E55" s="12"/>
      <c r="F55" s="12"/>
      <c r="G55" s="31"/>
    </row>
    <row r="56" spans="1:7" s="9" customFormat="1" ht="15.75">
      <c r="A56" s="37" t="s">
        <v>57</v>
      </c>
      <c r="B56" s="38" t="s">
        <v>58</v>
      </c>
      <c r="C56" s="39">
        <f>C57</f>
        <v>111.86</v>
      </c>
      <c r="D56" s="39">
        <f>D57</f>
        <v>29.083</v>
      </c>
      <c r="E56" s="12">
        <f>D56/C56*100</f>
        <v>25.999463615233324</v>
      </c>
      <c r="F56" s="12">
        <f aca="true" t="shared" si="4" ref="F56:F103">D56-C56</f>
        <v>-82.777</v>
      </c>
      <c r="G56" s="31"/>
    </row>
    <row r="57" spans="1:6" s="9" customFormat="1" ht="15.75">
      <c r="A57" s="41" t="s">
        <v>59</v>
      </c>
      <c r="B57" s="17" t="s">
        <v>60</v>
      </c>
      <c r="C57" s="18">
        <v>111.86</v>
      </c>
      <c r="D57" s="18">
        <v>29.083</v>
      </c>
      <c r="E57" s="12">
        <f>D57/C57*100</f>
        <v>25.999463615233324</v>
      </c>
      <c r="F57" s="12">
        <f t="shared" si="4"/>
        <v>-82.777</v>
      </c>
    </row>
    <row r="58" spans="1:7" s="46" customFormat="1" ht="15" customHeight="1">
      <c r="A58" s="42" t="s">
        <v>61</v>
      </c>
      <c r="B58" s="43" t="s">
        <v>62</v>
      </c>
      <c r="C58" s="44">
        <f>C59+C60+C61</f>
        <v>21.9</v>
      </c>
      <c r="D58" s="44">
        <f>D59+D60+D61</f>
        <v>0</v>
      </c>
      <c r="E58" s="12">
        <f>D58/C58*100</f>
        <v>0</v>
      </c>
      <c r="F58" s="12">
        <f t="shared" si="4"/>
        <v>-21.9</v>
      </c>
      <c r="G58" s="45"/>
    </row>
    <row r="59" spans="1:7" s="46" customFormat="1" ht="15.75" hidden="1">
      <c r="A59" s="47" t="s">
        <v>63</v>
      </c>
      <c r="B59" s="48" t="s">
        <v>64</v>
      </c>
      <c r="C59" s="49">
        <v>0</v>
      </c>
      <c r="D59" s="49">
        <v>0</v>
      </c>
      <c r="E59" s="12"/>
      <c r="F59" s="12">
        <f t="shared" si="4"/>
        <v>0</v>
      </c>
      <c r="G59" s="45"/>
    </row>
    <row r="60" spans="1:7" s="46" customFormat="1" ht="31.5">
      <c r="A60" s="47" t="s">
        <v>163</v>
      </c>
      <c r="B60" s="48" t="s">
        <v>277</v>
      </c>
      <c r="C60" s="49">
        <v>21.9</v>
      </c>
      <c r="D60" s="49">
        <v>0</v>
      </c>
      <c r="E60" s="12"/>
      <c r="F60" s="12">
        <f t="shared" si="4"/>
        <v>-21.9</v>
      </c>
      <c r="G60" s="45"/>
    </row>
    <row r="61" spans="1:7" s="46" customFormat="1" ht="17.25" customHeight="1" hidden="1">
      <c r="A61" s="47" t="s">
        <v>65</v>
      </c>
      <c r="B61" s="48" t="s">
        <v>66</v>
      </c>
      <c r="C61" s="49">
        <v>0</v>
      </c>
      <c r="D61" s="49">
        <v>0</v>
      </c>
      <c r="E61" s="12"/>
      <c r="F61" s="12">
        <f t="shared" si="4"/>
        <v>0</v>
      </c>
      <c r="G61" s="45"/>
    </row>
    <row r="62" spans="1:7" s="9" customFormat="1" ht="17.25" customHeight="1">
      <c r="A62" s="37" t="s">
        <v>67</v>
      </c>
      <c r="B62" s="38" t="s">
        <v>68</v>
      </c>
      <c r="C62" s="39">
        <f>C63+C64+C65</f>
        <v>474.5</v>
      </c>
      <c r="D62" s="39">
        <f>D63+D64+D65</f>
        <v>0</v>
      </c>
      <c r="E62" s="12">
        <f>D62/C62*100</f>
        <v>0</v>
      </c>
      <c r="F62" s="12">
        <f t="shared" si="4"/>
        <v>-474.5</v>
      </c>
      <c r="G62" s="31"/>
    </row>
    <row r="63" spans="1:7" s="9" customFormat="1" ht="15" customHeight="1">
      <c r="A63" s="40" t="s">
        <v>69</v>
      </c>
      <c r="B63" s="17" t="s">
        <v>70</v>
      </c>
      <c r="C63" s="18">
        <v>0</v>
      </c>
      <c r="D63" s="18">
        <v>0</v>
      </c>
      <c r="E63" s="12"/>
      <c r="F63" s="12">
        <f t="shared" si="4"/>
        <v>0</v>
      </c>
      <c r="G63" s="31"/>
    </row>
    <row r="64" spans="1:7" s="9" customFormat="1" ht="17.25" customHeight="1">
      <c r="A64" s="40" t="s">
        <v>71</v>
      </c>
      <c r="B64" s="50" t="s">
        <v>72</v>
      </c>
      <c r="C64" s="18">
        <v>273.5</v>
      </c>
      <c r="D64" s="18">
        <v>0</v>
      </c>
      <c r="E64" s="12">
        <f>D64/C64*100</f>
        <v>0</v>
      </c>
      <c r="F64" s="12">
        <f t="shared" si="4"/>
        <v>-273.5</v>
      </c>
      <c r="G64" s="31"/>
    </row>
    <row r="65" spans="1:7" s="9" customFormat="1" ht="17.25" customHeight="1">
      <c r="A65" s="47" t="s">
        <v>73</v>
      </c>
      <c r="B65" s="48" t="s">
        <v>74</v>
      </c>
      <c r="C65" s="18">
        <v>201</v>
      </c>
      <c r="D65" s="18">
        <v>0</v>
      </c>
      <c r="E65" s="12">
        <f>D65/C65*100</f>
        <v>0</v>
      </c>
      <c r="F65" s="12">
        <f t="shared" si="4"/>
        <v>-201</v>
      </c>
      <c r="G65" s="31"/>
    </row>
    <row r="66" spans="1:7" s="9" customFormat="1" ht="17.25" customHeight="1">
      <c r="A66" s="37" t="s">
        <v>75</v>
      </c>
      <c r="B66" s="38" t="s">
        <v>76</v>
      </c>
      <c r="C66" s="39">
        <f>C68+C69</f>
        <v>1129.58</v>
      </c>
      <c r="D66" s="39">
        <f>D68+D69</f>
        <v>438.10191</v>
      </c>
      <c r="E66" s="12">
        <f>D66/C66*100</f>
        <v>38.78449600736557</v>
      </c>
      <c r="F66" s="12">
        <f t="shared" si="4"/>
        <v>-691.47809</v>
      </c>
      <c r="G66" s="31"/>
    </row>
    <row r="67" spans="1:7" s="9" customFormat="1" ht="0.75" customHeight="1">
      <c r="A67" s="40" t="s">
        <v>77</v>
      </c>
      <c r="B67" s="17" t="s">
        <v>78</v>
      </c>
      <c r="C67" s="18">
        <v>0</v>
      </c>
      <c r="D67" s="18">
        <v>0</v>
      </c>
      <c r="E67" s="12"/>
      <c r="F67" s="12">
        <f t="shared" si="4"/>
        <v>0</v>
      </c>
      <c r="G67" s="31"/>
    </row>
    <row r="68" spans="1:7" s="52" customFormat="1" ht="17.25" customHeight="1">
      <c r="A68" s="40" t="s">
        <v>79</v>
      </c>
      <c r="B68" s="51" t="s">
        <v>80</v>
      </c>
      <c r="C68" s="18">
        <v>83.28</v>
      </c>
      <c r="D68" s="18">
        <v>0</v>
      </c>
      <c r="E68" s="12"/>
      <c r="F68" s="12">
        <f t="shared" si="4"/>
        <v>-83.28</v>
      </c>
      <c r="G68" s="31"/>
    </row>
    <row r="69" spans="1:7" s="9" customFormat="1" ht="17.25" customHeight="1">
      <c r="A69" s="41" t="s">
        <v>81</v>
      </c>
      <c r="B69" s="17" t="s">
        <v>82</v>
      </c>
      <c r="C69" s="18">
        <v>1046.3</v>
      </c>
      <c r="D69" s="18">
        <v>438.10191</v>
      </c>
      <c r="E69" s="12">
        <f>D69/C69*100</f>
        <v>41.87153875561502</v>
      </c>
      <c r="F69" s="12">
        <f t="shared" si="4"/>
        <v>-608.19809</v>
      </c>
      <c r="G69" s="53"/>
    </row>
    <row r="70" spans="1:7" s="52" customFormat="1" ht="17.25" customHeight="1" hidden="1">
      <c r="A70" s="37" t="s">
        <v>83</v>
      </c>
      <c r="B70" s="54" t="s">
        <v>84</v>
      </c>
      <c r="C70" s="39">
        <f>SUM(C71)</f>
        <v>0</v>
      </c>
      <c r="D70" s="39">
        <f>SUM(D71)</f>
        <v>0</v>
      </c>
      <c r="E70" s="12"/>
      <c r="F70" s="12">
        <f t="shared" si="4"/>
        <v>0</v>
      </c>
      <c r="G70" s="31"/>
    </row>
    <row r="71" spans="1:7" s="9" customFormat="1" ht="17.25" customHeight="1" hidden="1">
      <c r="A71" s="40" t="s">
        <v>85</v>
      </c>
      <c r="B71" s="50" t="s">
        <v>86</v>
      </c>
      <c r="C71" s="18"/>
      <c r="D71" s="18"/>
      <c r="E71" s="12"/>
      <c r="F71" s="12">
        <f t="shared" si="4"/>
        <v>0</v>
      </c>
      <c r="G71" s="53"/>
    </row>
    <row r="72" spans="1:7" s="9" customFormat="1" ht="17.25" customHeight="1" hidden="1">
      <c r="A72" s="37" t="s">
        <v>87</v>
      </c>
      <c r="B72" s="54" t="s">
        <v>88</v>
      </c>
      <c r="C72" s="39">
        <f>SUM(C73:C76)</f>
        <v>0</v>
      </c>
      <c r="D72" s="39">
        <f>SUM(D73:D76)</f>
        <v>0</v>
      </c>
      <c r="E72" s="12"/>
      <c r="F72" s="12">
        <f t="shared" si="4"/>
        <v>0</v>
      </c>
      <c r="G72" s="31"/>
    </row>
    <row r="73" spans="1:7" s="9" customFormat="1" ht="17.25" customHeight="1" hidden="1">
      <c r="A73" s="40" t="s">
        <v>89</v>
      </c>
      <c r="B73" s="50" t="s">
        <v>90</v>
      </c>
      <c r="C73" s="18"/>
      <c r="D73" s="18"/>
      <c r="E73" s="12" t="e">
        <f aca="true" t="shared" si="5" ref="E73:E103">D73/C73*100</f>
        <v>#DIV/0!</v>
      </c>
      <c r="F73" s="12">
        <f t="shared" si="4"/>
        <v>0</v>
      </c>
      <c r="G73" s="31"/>
    </row>
    <row r="74" spans="1:7" s="9" customFormat="1" ht="17.25" customHeight="1" hidden="1">
      <c r="A74" s="40" t="s">
        <v>91</v>
      </c>
      <c r="B74" s="50" t="s">
        <v>92</v>
      </c>
      <c r="C74" s="18"/>
      <c r="D74" s="18"/>
      <c r="E74" s="12" t="e">
        <f t="shared" si="5"/>
        <v>#DIV/0!</v>
      </c>
      <c r="F74" s="12">
        <f t="shared" si="4"/>
        <v>0</v>
      </c>
      <c r="G74" s="31"/>
    </row>
    <row r="75" spans="1:7" s="9" customFormat="1" ht="17.25" customHeight="1" hidden="1">
      <c r="A75" s="40" t="s">
        <v>93</v>
      </c>
      <c r="B75" s="50" t="s">
        <v>94</v>
      </c>
      <c r="C75" s="18"/>
      <c r="D75" s="18"/>
      <c r="E75" s="12" t="e">
        <f t="shared" si="5"/>
        <v>#DIV/0!</v>
      </c>
      <c r="F75" s="12">
        <f t="shared" si="4"/>
        <v>0</v>
      </c>
      <c r="G75" s="31"/>
    </row>
    <row r="76" spans="1:7" s="9" customFormat="1" ht="17.25" customHeight="1" hidden="1">
      <c r="A76" s="40" t="s">
        <v>95</v>
      </c>
      <c r="B76" s="50" t="s">
        <v>96</v>
      </c>
      <c r="C76" s="18"/>
      <c r="D76" s="18"/>
      <c r="E76" s="12" t="e">
        <f t="shared" si="5"/>
        <v>#DIV/0!</v>
      </c>
      <c r="F76" s="12">
        <f t="shared" si="4"/>
        <v>0</v>
      </c>
      <c r="G76" s="31"/>
    </row>
    <row r="77" spans="1:7" s="9" customFormat="1" ht="20.25" customHeight="1">
      <c r="A77" s="37" t="s">
        <v>97</v>
      </c>
      <c r="B77" s="38" t="s">
        <v>98</v>
      </c>
      <c r="C77" s="39">
        <f>SUM(C78:C78)</f>
        <v>1917.12</v>
      </c>
      <c r="D77" s="39">
        <f>SUM(D78:D78)</f>
        <v>232.40987</v>
      </c>
      <c r="E77" s="12">
        <f t="shared" si="5"/>
        <v>12.122865026706728</v>
      </c>
      <c r="F77" s="12">
        <f t="shared" si="4"/>
        <v>-1684.71013</v>
      </c>
      <c r="G77" s="31"/>
    </row>
    <row r="78" spans="1:7" s="9" customFormat="1" ht="16.5" customHeight="1">
      <c r="A78" s="40" t="s">
        <v>99</v>
      </c>
      <c r="B78" s="17" t="s">
        <v>100</v>
      </c>
      <c r="C78" s="18">
        <v>1917.12</v>
      </c>
      <c r="D78" s="18">
        <v>232.40987</v>
      </c>
      <c r="E78" s="12">
        <f t="shared" si="5"/>
        <v>12.122865026706728</v>
      </c>
      <c r="F78" s="12">
        <f t="shared" si="4"/>
        <v>-1684.71013</v>
      </c>
      <c r="G78" s="31"/>
    </row>
    <row r="79" spans="1:7" s="9" customFormat="1" ht="17.25" customHeight="1" hidden="1">
      <c r="A79" s="37" t="s">
        <v>101</v>
      </c>
      <c r="B79" s="38" t="s">
        <v>102</v>
      </c>
      <c r="C79" s="39">
        <f>SUM(C80:C84)</f>
        <v>0</v>
      </c>
      <c r="D79" s="39">
        <f>SUM(D80:D84)</f>
        <v>0</v>
      </c>
      <c r="E79" s="12" t="e">
        <f t="shared" si="5"/>
        <v>#DIV/0!</v>
      </c>
      <c r="F79" s="12">
        <f t="shared" si="4"/>
        <v>0</v>
      </c>
      <c r="G79" s="31"/>
    </row>
    <row r="80" spans="1:7" s="9" customFormat="1" ht="17.25" customHeight="1" hidden="1">
      <c r="A80" s="40" t="s">
        <v>103</v>
      </c>
      <c r="B80" s="17" t="s">
        <v>104</v>
      </c>
      <c r="C80" s="18"/>
      <c r="D80" s="18"/>
      <c r="E80" s="12" t="e">
        <f t="shared" si="5"/>
        <v>#DIV/0!</v>
      </c>
      <c r="F80" s="12">
        <f t="shared" si="4"/>
        <v>0</v>
      </c>
      <c r="G80" s="31"/>
    </row>
    <row r="81" spans="1:7" s="9" customFormat="1" ht="17.25" customHeight="1" hidden="1">
      <c r="A81" s="40" t="s">
        <v>105</v>
      </c>
      <c r="B81" s="17" t="s">
        <v>106</v>
      </c>
      <c r="C81" s="18"/>
      <c r="D81" s="18"/>
      <c r="E81" s="12" t="e">
        <f t="shared" si="5"/>
        <v>#DIV/0!</v>
      </c>
      <c r="F81" s="12">
        <f t="shared" si="4"/>
        <v>0</v>
      </c>
      <c r="G81" s="31"/>
    </row>
    <row r="82" spans="1:7" s="9" customFormat="1" ht="17.25" customHeight="1" hidden="1">
      <c r="A82" s="41" t="s">
        <v>107</v>
      </c>
      <c r="B82" s="17" t="s">
        <v>108</v>
      </c>
      <c r="C82" s="18"/>
      <c r="D82" s="18"/>
      <c r="E82" s="12" t="e">
        <f t="shared" si="5"/>
        <v>#DIV/0!</v>
      </c>
      <c r="F82" s="12">
        <f t="shared" si="4"/>
        <v>0</v>
      </c>
      <c r="G82" s="31"/>
    </row>
    <row r="83" spans="1:7" s="52" customFormat="1" ht="17.25" customHeight="1" hidden="1">
      <c r="A83" s="55" t="s">
        <v>109</v>
      </c>
      <c r="B83" s="56" t="s">
        <v>110</v>
      </c>
      <c r="C83" s="18"/>
      <c r="D83" s="18"/>
      <c r="E83" s="12" t="e">
        <f t="shared" si="5"/>
        <v>#DIV/0!</v>
      </c>
      <c r="F83" s="12">
        <f t="shared" si="4"/>
        <v>0</v>
      </c>
      <c r="G83" s="31"/>
    </row>
    <row r="84" spans="1:7" s="9" customFormat="1" ht="15" customHeight="1" hidden="1">
      <c r="A84" s="41" t="s">
        <v>111</v>
      </c>
      <c r="B84" s="17" t="s">
        <v>112</v>
      </c>
      <c r="C84" s="18"/>
      <c r="D84" s="18"/>
      <c r="E84" s="12" t="e">
        <f t="shared" si="5"/>
        <v>#DIV/0!</v>
      </c>
      <c r="F84" s="12">
        <f t="shared" si="4"/>
        <v>0</v>
      </c>
      <c r="G84" s="31"/>
    </row>
    <row r="85" spans="1:7" s="9" customFormat="1" ht="15" customHeight="1">
      <c r="A85" s="57">
        <v>1000</v>
      </c>
      <c r="B85" s="58" t="s">
        <v>113</v>
      </c>
      <c r="C85" s="39">
        <f>SUM(C86:C88)</f>
        <v>1262.65</v>
      </c>
      <c r="D85" s="39">
        <f>SUM(D86:D88)</f>
        <v>0</v>
      </c>
      <c r="E85" s="11">
        <f t="shared" si="5"/>
        <v>0</v>
      </c>
      <c r="F85" s="12">
        <f t="shared" si="4"/>
        <v>-1262.65</v>
      </c>
      <c r="G85" s="31"/>
    </row>
    <row r="86" spans="1:7" s="9" customFormat="1" ht="14.25" customHeight="1">
      <c r="A86" s="59">
        <v>1003</v>
      </c>
      <c r="B86" s="60" t="s">
        <v>114</v>
      </c>
      <c r="C86" s="18">
        <v>1262.65</v>
      </c>
      <c r="D86" s="18">
        <v>0</v>
      </c>
      <c r="E86" s="12">
        <f t="shared" si="5"/>
        <v>0</v>
      </c>
      <c r="F86" s="12">
        <f t="shared" si="4"/>
        <v>-1262.65</v>
      </c>
      <c r="G86" s="31"/>
    </row>
    <row r="87" spans="1:7" s="9" customFormat="1" ht="15" customHeight="1" hidden="1">
      <c r="A87" s="59">
        <v>1004</v>
      </c>
      <c r="B87" s="60" t="s">
        <v>115</v>
      </c>
      <c r="C87" s="18"/>
      <c r="D87" s="18"/>
      <c r="E87" s="12"/>
      <c r="F87" s="12">
        <f t="shared" si="4"/>
        <v>0</v>
      </c>
      <c r="G87" s="31"/>
    </row>
    <row r="88" spans="1:7" s="9" customFormat="1" ht="15.75" customHeight="1" hidden="1">
      <c r="A88" s="41" t="s">
        <v>116</v>
      </c>
      <c r="B88" s="17" t="s">
        <v>117</v>
      </c>
      <c r="C88" s="18"/>
      <c r="D88" s="18"/>
      <c r="E88" s="12"/>
      <c r="F88" s="12">
        <f t="shared" si="4"/>
        <v>0</v>
      </c>
      <c r="G88" s="31"/>
    </row>
    <row r="89" spans="1:7" s="9" customFormat="1" ht="15.75" customHeight="1">
      <c r="A89" s="61" t="s">
        <v>118</v>
      </c>
      <c r="B89" s="38" t="s">
        <v>119</v>
      </c>
      <c r="C89" s="39">
        <f>C90+C91+C92+C93+C94</f>
        <v>32</v>
      </c>
      <c r="D89" s="39">
        <f>D90+D91+D92+D93+D94</f>
        <v>8.489</v>
      </c>
      <c r="E89" s="11">
        <f>D89/C89*100</f>
        <v>26.528125000000003</v>
      </c>
      <c r="F89" s="12">
        <f t="shared" si="4"/>
        <v>-23.511</v>
      </c>
      <c r="G89" s="31"/>
    </row>
    <row r="90" spans="1:7" s="9" customFormat="1" ht="15" customHeight="1">
      <c r="A90" s="41" t="s">
        <v>120</v>
      </c>
      <c r="B90" s="62" t="s">
        <v>121</v>
      </c>
      <c r="C90" s="18">
        <v>32</v>
      </c>
      <c r="D90" s="18">
        <v>8.489</v>
      </c>
      <c r="E90" s="11">
        <f aca="true" t="shared" si="6" ref="E90:E100">D90/C90*100</f>
        <v>26.528125000000003</v>
      </c>
      <c r="F90" s="12">
        <f>D90-C90</f>
        <v>-23.511</v>
      </c>
      <c r="G90" s="31"/>
    </row>
    <row r="91" spans="1:7" s="9" customFormat="1" ht="15.75" customHeight="1" hidden="1">
      <c r="A91" s="41" t="s">
        <v>122</v>
      </c>
      <c r="B91" s="17" t="s">
        <v>123</v>
      </c>
      <c r="C91" s="18"/>
      <c r="D91" s="18"/>
      <c r="E91" s="11" t="e">
        <f t="shared" si="6"/>
        <v>#DIV/0!</v>
      </c>
      <c r="F91" s="12">
        <f aca="true" t="shared" si="7" ref="F91:F102">D91-C91</f>
        <v>0</v>
      </c>
      <c r="G91" s="31"/>
    </row>
    <row r="92" spans="1:7" s="9" customFormat="1" ht="15.75" customHeight="1" hidden="1">
      <c r="A92" s="41" t="s">
        <v>124</v>
      </c>
      <c r="B92" s="17" t="s">
        <v>125</v>
      </c>
      <c r="C92" s="18"/>
      <c r="D92" s="18"/>
      <c r="E92" s="11" t="e">
        <f t="shared" si="6"/>
        <v>#DIV/0!</v>
      </c>
      <c r="F92" s="12">
        <f t="shared" si="7"/>
        <v>0</v>
      </c>
      <c r="G92" s="31"/>
    </row>
    <row r="93" spans="1:7" s="9" customFormat="1" ht="31.5" customHeight="1" hidden="1">
      <c r="A93" s="41" t="s">
        <v>126</v>
      </c>
      <c r="B93" s="17" t="s">
        <v>127</v>
      </c>
      <c r="C93" s="18"/>
      <c r="D93" s="18"/>
      <c r="E93" s="11" t="e">
        <f t="shared" si="6"/>
        <v>#DIV/0!</v>
      </c>
      <c r="F93" s="12">
        <f t="shared" si="7"/>
        <v>0</v>
      </c>
      <c r="G93" s="31"/>
    </row>
    <row r="94" spans="1:7" s="9" customFormat="1" ht="15.75" customHeight="1" hidden="1">
      <c r="A94" s="41" t="s">
        <v>128</v>
      </c>
      <c r="B94" s="17" t="s">
        <v>129</v>
      </c>
      <c r="C94" s="18"/>
      <c r="D94" s="18"/>
      <c r="E94" s="11" t="e">
        <f t="shared" si="6"/>
        <v>#DIV/0!</v>
      </c>
      <c r="F94" s="12">
        <f t="shared" si="7"/>
        <v>0</v>
      </c>
      <c r="G94" s="31"/>
    </row>
    <row r="95" spans="1:7" s="9" customFormat="1" ht="15.75" customHeight="1" hidden="1">
      <c r="A95" s="37" t="s">
        <v>130</v>
      </c>
      <c r="B95" s="38" t="s">
        <v>131</v>
      </c>
      <c r="C95" s="39"/>
      <c r="D95" s="39"/>
      <c r="E95" s="11" t="e">
        <f t="shared" si="6"/>
        <v>#DIV/0!</v>
      </c>
      <c r="F95" s="12">
        <f t="shared" si="7"/>
        <v>0</v>
      </c>
      <c r="G95" s="31"/>
    </row>
    <row r="96" spans="1:7" s="9" customFormat="1" ht="15.75" customHeight="1" hidden="1">
      <c r="A96" s="40" t="s">
        <v>132</v>
      </c>
      <c r="B96" s="17" t="s">
        <v>133</v>
      </c>
      <c r="C96" s="18"/>
      <c r="D96" s="18"/>
      <c r="E96" s="11" t="e">
        <f t="shared" si="6"/>
        <v>#DIV/0!</v>
      </c>
      <c r="F96" s="12">
        <f t="shared" si="7"/>
        <v>0</v>
      </c>
      <c r="G96" s="31"/>
    </row>
    <row r="97" spans="1:7" s="9" customFormat="1" ht="31.5" customHeight="1" hidden="1">
      <c r="A97" s="37" t="s">
        <v>134</v>
      </c>
      <c r="B97" s="38" t="s">
        <v>135</v>
      </c>
      <c r="C97" s="39">
        <f>C98</f>
        <v>0</v>
      </c>
      <c r="D97" s="39">
        <f>D98</f>
        <v>0</v>
      </c>
      <c r="E97" s="11" t="e">
        <f t="shared" si="6"/>
        <v>#DIV/0!</v>
      </c>
      <c r="F97" s="12">
        <f t="shared" si="7"/>
        <v>0</v>
      </c>
      <c r="G97" s="31"/>
    </row>
    <row r="98" spans="1:7" s="9" customFormat="1" ht="31.5" customHeight="1" hidden="1">
      <c r="A98" s="40" t="s">
        <v>136</v>
      </c>
      <c r="B98" s="17" t="s">
        <v>137</v>
      </c>
      <c r="C98" s="18">
        <v>0</v>
      </c>
      <c r="D98" s="18">
        <v>0</v>
      </c>
      <c r="E98" s="11" t="e">
        <f t="shared" si="6"/>
        <v>#DIV/0!</v>
      </c>
      <c r="F98" s="12">
        <f t="shared" si="7"/>
        <v>0</v>
      </c>
      <c r="G98" s="31"/>
    </row>
    <row r="99" spans="1:6" s="9" customFormat="1" ht="15.75" customHeight="1">
      <c r="A99" s="63">
        <v>1400</v>
      </c>
      <c r="B99" s="58" t="s">
        <v>138</v>
      </c>
      <c r="C99" s="39">
        <f>C100</f>
        <v>299</v>
      </c>
      <c r="D99" s="39">
        <f>D100</f>
        <v>74.75</v>
      </c>
      <c r="E99" s="11">
        <f t="shared" si="6"/>
        <v>25</v>
      </c>
      <c r="F99" s="12">
        <f t="shared" si="7"/>
        <v>-224.25</v>
      </c>
    </row>
    <row r="100" spans="1:6" s="9" customFormat="1" ht="15.75" customHeight="1">
      <c r="A100" s="59">
        <v>1403</v>
      </c>
      <c r="B100" s="60" t="s">
        <v>296</v>
      </c>
      <c r="C100" s="18">
        <v>299</v>
      </c>
      <c r="D100" s="18">
        <v>74.75</v>
      </c>
      <c r="E100" s="12">
        <f t="shared" si="6"/>
        <v>25</v>
      </c>
      <c r="F100" s="12">
        <f t="shared" si="7"/>
        <v>-224.25</v>
      </c>
    </row>
    <row r="101" spans="1:6" s="9" customFormat="1" ht="15.75" customHeight="1" hidden="1">
      <c r="A101" s="64">
        <v>1104</v>
      </c>
      <c r="B101" s="60" t="s">
        <v>44</v>
      </c>
      <c r="C101" s="18"/>
      <c r="D101" s="18"/>
      <c r="E101" s="12" t="e">
        <f t="shared" si="5"/>
        <v>#DIV/0!</v>
      </c>
      <c r="F101" s="12">
        <f t="shared" si="7"/>
        <v>0</v>
      </c>
    </row>
    <row r="102" spans="1:6" s="9" customFormat="1" ht="15.75" customHeight="1" hidden="1">
      <c r="A102" s="64">
        <v>1402</v>
      </c>
      <c r="B102" s="60" t="s">
        <v>139</v>
      </c>
      <c r="C102" s="18"/>
      <c r="D102" s="18"/>
      <c r="E102" s="12" t="e">
        <f t="shared" si="5"/>
        <v>#DIV/0!</v>
      </c>
      <c r="F102" s="12">
        <f t="shared" si="7"/>
        <v>0</v>
      </c>
    </row>
    <row r="103" spans="1:6" s="9" customFormat="1" ht="15.75" customHeight="1">
      <c r="A103" s="64"/>
      <c r="B103" s="65" t="s">
        <v>140</v>
      </c>
      <c r="C103" s="39">
        <f>C52+C56+C58+C62+C66+C77+C85+C89+C97+C99</f>
        <v>6021.735999999999</v>
      </c>
      <c r="D103" s="66">
        <f>D52+D56+D58+D62+D66+D77+D85+D89</f>
        <v>948.07889</v>
      </c>
      <c r="E103" s="12">
        <f t="shared" si="5"/>
        <v>15.744278560202577</v>
      </c>
      <c r="F103" s="12">
        <f t="shared" si="4"/>
        <v>-5073.657109999999</v>
      </c>
    </row>
    <row r="104" spans="1:6" s="9" customFormat="1" ht="15.75">
      <c r="A104" s="28"/>
      <c r="B104" s="29"/>
      <c r="C104" s="31"/>
      <c r="D104" s="31"/>
      <c r="E104" s="31"/>
      <c r="F104" s="31"/>
    </row>
    <row r="105" spans="1:2" s="9" customFormat="1" ht="12.75">
      <c r="A105" s="67" t="s">
        <v>141</v>
      </c>
      <c r="B105" s="67"/>
    </row>
    <row r="106" spans="1:3" s="9" customFormat="1" ht="12.75">
      <c r="A106" s="68" t="s">
        <v>142</v>
      </c>
      <c r="B106" s="68"/>
      <c r="C106" s="9" t="s">
        <v>143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Артур</cp:lastModifiedBy>
  <cp:lastPrinted>2011-06-06T07:17:04Z</cp:lastPrinted>
  <dcterms:created xsi:type="dcterms:W3CDTF">1996-10-08T23:32:33Z</dcterms:created>
  <dcterms:modified xsi:type="dcterms:W3CDTF">2011-06-06T07:23:12Z</dcterms:modified>
  <cp:category/>
  <cp:version/>
  <cp:contentType/>
  <cp:contentStatus/>
</cp:coreProperties>
</file>