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235" windowHeight="8955" tabRatio="927" activeTab="11"/>
  </bookViews>
  <sheets>
    <sheet name="Лист1" sheetId="1" r:id="rId1"/>
    <sheet name="Справка" sheetId="2" r:id="rId2"/>
    <sheet name="район" sheetId="3" r:id="rId3"/>
    <sheet name="александ" sheetId="4" r:id="rId4"/>
    <sheet name="б.сундырь" sheetId="5" r:id="rId5"/>
    <sheet name="ильинка" sheetId="6" r:id="rId6"/>
    <sheet name="кадикасы" sheetId="7" r:id="rId7"/>
    <sheet name="моргауши" sheetId="8" r:id="rId8"/>
    <sheet name="москак" sheetId="9" r:id="rId9"/>
    <sheet name="оринино" sheetId="10" r:id="rId10"/>
    <sheet name="сятра" sheetId="11" r:id="rId11"/>
    <sheet name="торай" sheetId="12" r:id="rId12"/>
    <sheet name="хорной" sheetId="13" r:id="rId13"/>
    <sheet name="чуманкас" sheetId="14" r:id="rId14"/>
    <sheet name="шатьма" sheetId="15" r:id="rId15"/>
    <sheet name="юнга" sheetId="16" r:id="rId16"/>
    <sheet name="юськасы" sheetId="17" r:id="rId17"/>
    <sheet name="ярабай" sheetId="18" r:id="rId18"/>
    <sheet name="ярославка" sheetId="19" r:id="rId19"/>
  </sheets>
  <definedNames>
    <definedName name="_xlnm.Print_Titles" localSheetId="0">'Лист1'!$2:$3</definedName>
    <definedName name="_xlnm.Print_Titles" localSheetId="1">'Справка'!$A:$B</definedName>
    <definedName name="_xlnm.Print_Area" localSheetId="5">'ильинка'!$A$1:$F$101</definedName>
    <definedName name="_xlnm.Print_Area" localSheetId="0">'Лист1'!$A$1:$K$40</definedName>
    <definedName name="_xlnm.Print_Area" localSheetId="2">'район'!$A$1:$F$107</definedName>
    <definedName name="_xlnm.Print_Area" localSheetId="1">'Справка'!$A$1:$DL$31</definedName>
    <definedName name="_xlnm.Print_Area" localSheetId="13">'чуманкас'!$A$1:$F$99</definedName>
  </definedNames>
  <calcPr fullCalcOnLoad="1"/>
</workbook>
</file>

<file path=xl/sharedStrings.xml><?xml version="1.0" encoding="utf-8"?>
<sst xmlns="http://schemas.openxmlformats.org/spreadsheetml/2006/main" count="2636" uniqueCount="313">
  <si>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</si>
  <si>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</si>
  <si>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</si>
  <si>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</si>
  <si>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</si>
  <si>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</si>
  <si>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</si>
  <si>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</si>
  <si>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на вмененный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</si>
  <si>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</si>
  <si>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</si>
  <si>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</si>
  <si>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</si>
  <si>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</si>
  <si>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</si>
  <si>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</si>
  <si>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</si>
  <si>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</si>
  <si>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</si>
  <si>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</si>
  <si>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</si>
  <si>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Проценты, полученные от предос. бюдж. кред 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</si>
  <si>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</si>
  <si>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</si>
  <si>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</si>
  <si>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</si>
  <si>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оказания платных услуг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</si>
  <si>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</si>
  <si>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</si>
  <si>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</si>
  <si>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</si>
  <si>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</si>
  <si>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</si>
  <si>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</si>
  <si>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</si>
  <si>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</si>
  <si>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 xml:space="preserve">   Д. в. за админис. правонарушения в области дорожного движения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</si>
  <si>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</si>
  <si>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</si>
  <si>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</si>
  <si>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</si>
  <si>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 xml:space="preserve">   Дотация от бюджетов других уровней</t>
  </si>
  <si>
    <t xml:space="preserve">   Фонд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</si>
  <si>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</si>
  <si>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</si>
  <si>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</si>
  <si>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</si>
  <si>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</si>
  <si>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</si>
  <si>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</si>
  <si>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 xml:space="preserve">    Функционирование местных администраций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</si>
  <si>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</si>
  <si>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</si>
  <si>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</si>
  <si>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</si>
  <si>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</si>
  <si>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</si>
  <si>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</si>
  <si>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 xml:space="preserve">    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</si>
  <si>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</si>
  <si>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</si>
  <si>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</si>
  <si>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</si>
  <si>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</si>
  <si>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0409</t>
  </si>
  <si>
    <t>Дорожное хозяйство</t>
  </si>
  <si>
    <t>0500</t>
  </si>
  <si>
    <t xml:space="preserve">ЖИЛИЩНО-КОММУНАЛЬНОЕ ХОЗЯЙСТВО              </t>
  </si>
  <si>
    <t>0501</t>
  </si>
  <si>
    <t xml:space="preserve">    Жилищное хозяйство</t>
  </si>
  <si>
    <t>0502</t>
  </si>
  <si>
    <t xml:space="preserve">     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</si>
  <si>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</si>
  <si>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</si>
  <si>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</si>
  <si>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</si>
  <si>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</si>
  <si>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</si>
  <si>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</si>
  <si>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</si>
  <si>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</si>
  <si>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</si>
  <si>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</si>
  <si>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</si>
  <si>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</si>
  <si>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</si>
  <si>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</si>
  <si>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</si>
  <si>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</si>
  <si>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, КИНЕМАТОГРАФИЯ , СРЕДСТВА МАССОВОЙ ИНФОРМАЦИИ           </t>
  </si>
  <si>
    <t>0801</t>
  </si>
  <si>
    <t xml:space="preserve">     Культура</t>
  </si>
  <si>
    <t>0804</t>
  </si>
  <si>
    <t xml:space="preserve">    Периодическая печать и издательство</t>
  </si>
  <si>
    <t>0900</t>
  </si>
  <si>
    <t xml:space="preserve">ЗДРАВООХРАНЕНИЕ И СПОРТ        </t>
  </si>
  <si>
    <t>0901</t>
  </si>
  <si>
    <t>0902</t>
  </si>
  <si>
    <t>Амбулаторная помощь</t>
  </si>
  <si>
    <t>0903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</si>
  <si>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</si>
  <si>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</si>
  <si>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</si>
  <si>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</si>
  <si>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</si>
  <si>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</si>
  <si>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</si>
  <si>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</si>
  <si>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</si>
  <si>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</si>
  <si>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</si>
  <si>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МЕЖБЮДЖЕТНЫЕ ТРАНСФЕРТЫ</t>
  </si>
  <si>
    <t xml:space="preserve">   Финансовая помощь бюджетам других уровней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</si>
  <si>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</si>
  <si>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</si>
  <si>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</si>
  <si>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</si>
  <si>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</si>
  <si>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Иные межбюджетные трансферты</t>
  </si>
  <si>
    <t xml:space="preserve">  Доходы от реализации имущества, наход.в собственности муниципальных районов</t>
  </si>
  <si>
    <t>0105</t>
  </si>
  <si>
    <t xml:space="preserve">    Судебная система</t>
  </si>
  <si>
    <t>0111</t>
  </si>
  <si>
    <t xml:space="preserve">    Обслуживание государственного и муниципального долга</t>
  </si>
  <si>
    <t>0112</t>
  </si>
  <si>
    <t>Резервные фонды</t>
  </si>
  <si>
    <t>0114</t>
  </si>
  <si>
    <t xml:space="preserve">     Другие общегосударственные вопросы </t>
  </si>
  <si>
    <t>Субвенции муниципальным оброзованиям</t>
  </si>
  <si>
    <t>Иные  межбюджнтгые трансферты</t>
  </si>
  <si>
    <t>Возврат остатков субвенций и субсидий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</si>
  <si>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</si>
  <si>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</si>
  <si>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</si>
  <si>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надзора</t>
  </si>
  <si>
    <t>Штрафы за нарушение бюджетного зак-ва</t>
  </si>
  <si>
    <t xml:space="preserve">                     Анализ исполнения райбюджета</t>
  </si>
  <si>
    <t xml:space="preserve">   Государственная пошлина за соверш.нотар.действ.</t>
  </si>
  <si>
    <t>0405</t>
  </si>
  <si>
    <t>Сельское хозяйство</t>
  </si>
  <si>
    <t>Другие вопросы в области националь экономики</t>
  </si>
  <si>
    <t xml:space="preserve">Медицинская помщь в дневных стационарах всех типов </t>
  </si>
  <si>
    <t xml:space="preserve">Д. в. за соверш. преступл, и возмещение ущерба имущ. </t>
  </si>
  <si>
    <t>Водные ресурсы</t>
  </si>
  <si>
    <t xml:space="preserve">   Государственная пошлина за государственную регистрацию </t>
  </si>
  <si>
    <t xml:space="preserve">   Задолженность и перерасчет по отмененным налогам</t>
  </si>
  <si>
    <t xml:space="preserve">  Штрафы за адм. правонаруш. в обл. рег. произ-ва спирта</t>
  </si>
  <si>
    <t>Стационарная медицинская помощь</t>
  </si>
  <si>
    <t>Стационарная Медицинская помощь</t>
  </si>
  <si>
    <t>Медицинская помщь в дневных стационарах всех типов</t>
  </si>
  <si>
    <t>Органы внутренних дел</t>
  </si>
  <si>
    <t>Функционирование местных администраций</t>
  </si>
  <si>
    <t>Резервный фонд</t>
  </si>
  <si>
    <t>Пенсионное обеспечение</t>
  </si>
  <si>
    <t>0402</t>
  </si>
  <si>
    <t xml:space="preserve">    Резервные фонды</t>
  </si>
  <si>
    <t>0107</t>
  </si>
  <si>
    <t>Невыясненные поступления</t>
  </si>
  <si>
    <t>Приложение 3</t>
  </si>
  <si>
    <t>к письму Минфина Чувашии</t>
  </si>
  <si>
    <t>от 02.02.2007 №04-16/491</t>
  </si>
  <si>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</si>
  <si>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</si>
  <si>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</si>
  <si>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</si>
  <si>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</si>
  <si>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</si>
  <si>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</si>
  <si>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</si>
  <si>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</si>
  <si>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</si>
  <si>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</si>
  <si>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</si>
  <si>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</si>
  <si>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</si>
  <si>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</si>
  <si>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</si>
  <si>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</si>
  <si>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Продажа земли                                          000 114 06014100000 420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</si>
  <si>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</si>
  <si>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</si>
  <si>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</si>
  <si>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</si>
  <si>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</si>
  <si>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</si>
  <si>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</si>
  <si>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</si>
  <si>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</si>
  <si>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</si>
  <si>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Здравоохранение и спорт    (09000000000000000)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</si>
  <si>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</si>
  <si>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</si>
  <si>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</si>
  <si>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</si>
  <si>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</si>
  <si>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</si>
  <si>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</si>
  <si>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</si>
  <si>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</si>
  <si>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</si>
  <si>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</si>
  <si>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</si>
  <si>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</si>
  <si>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</si>
  <si>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</si>
  <si>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</si>
  <si>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</si>
  <si>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Юнгинского сельское поселение</t>
  </si>
  <si>
    <t>Юськасинского сельское поселение</t>
  </si>
  <si>
    <t>Ярабайкасинского сельское поселение</t>
  </si>
  <si>
    <t>Ярославского сельское поселение</t>
  </si>
  <si>
    <t>Итого по поселениям</t>
  </si>
  <si>
    <t>Обеспечение проведения выборов и референдумов (010700000000000)</t>
  </si>
  <si>
    <t>№ п/п</t>
  </si>
  <si>
    <t>Возврат остатков субсидий и субвенций</t>
  </si>
  <si>
    <t>Госпошлина                                      (108)</t>
  </si>
  <si>
    <t>Задолженность и перерасчет по отмененным налогам (109)</t>
  </si>
  <si>
    <t xml:space="preserve">                                                             </t>
  </si>
  <si>
    <t>Другие общегосударственные вопросы (0114)</t>
  </si>
  <si>
    <t>Другие общегосударственные вопросы</t>
  </si>
  <si>
    <t>Другие вопросы в области здравоохранения и спорта</t>
  </si>
  <si>
    <t>Субсидии</t>
  </si>
  <si>
    <t>Субвенции</t>
  </si>
  <si>
    <t>НАЛОГИ НА ИММУЩЕСТВО</t>
  </si>
  <si>
    <t>Налог на имущество физ.лиц</t>
  </si>
  <si>
    <t>Выборы</t>
  </si>
  <si>
    <t>0309</t>
  </si>
  <si>
    <t>Защита населения и территории от последствий ЧС</t>
  </si>
  <si>
    <t>Межбюджнтгые трансферты бюджетам гос.внебюджетных фондов</t>
  </si>
  <si>
    <t>прочие неналоговые доходы бюджетов поселений (код 000 1 17 05050 10 0000 180)</t>
  </si>
  <si>
    <t>назначено на 2010 г.</t>
  </si>
  <si>
    <t>назначено на 01.11.2010 г.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</si>
  <si>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</si>
  <si>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</si>
  <si>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</si>
  <si>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</si>
  <si>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</si>
  <si>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</si>
  <si>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</si>
  <si>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</si>
  <si>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</si>
  <si>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</si>
  <si>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</si>
  <si>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</si>
  <si>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продажи материальных и нематериальных активов</t>
  </si>
  <si>
    <t>прочие неналоговые доходы</t>
  </si>
  <si>
    <t>штрафы, санкции, возмеещние ущерба</t>
  </si>
  <si>
    <t>доходы от оказания платных услуг и компенсации затрат государства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</si>
  <si>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</si>
  <si>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</si>
  <si>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</si>
  <si>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РАСХОДОВ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</si>
  <si>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</si>
  <si>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</si>
  <si>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</si>
  <si>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</si>
  <si>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</si>
  <si>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</si>
  <si>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</si>
  <si>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здравоохранение и спорт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</si>
  <si>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</si>
  <si>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</si>
  <si>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</si>
  <si>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Код БК</t>
  </si>
  <si>
    <t>1000</t>
  </si>
  <si>
    <t>1100</t>
  </si>
  <si>
    <t>ВСЕГО ДОХОДОВ</t>
  </si>
  <si>
    <t>Показатели</t>
  </si>
  <si>
    <t>исполнено на 01.03.2010 г.</t>
  </si>
  <si>
    <t xml:space="preserve">задол. по отм. нал., сборам </t>
  </si>
  <si>
    <t>администрации Моргаушского района</t>
  </si>
  <si>
    <t>Р.И. Ананьева</t>
  </si>
  <si>
    <t>Дотации</t>
  </si>
  <si>
    <t>ДОХОДЫ ОТ ОКАЗАНИЯ ПЛАТНЫХ УСЛУГ И КОМПЕНСАЦИИ ЗАТРАТ ГОСУДАРСТВА</t>
  </si>
  <si>
    <t xml:space="preserve">Р.И. Ананьева </t>
  </si>
  <si>
    <t>Прочие доходы от оказ плат услуг получателям средств бюджетов поселений и комп затрат бюдж поселений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</si>
  <si>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</si>
  <si>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 xml:space="preserve"> </t>
  </si>
  <si>
    <t>Сбалансированность</t>
  </si>
  <si>
    <t>Cоциальная  политика (код БК расходов 100000000000)</t>
  </si>
  <si>
    <t>Межбюджетные трансферты   (110400000000)</t>
  </si>
  <si>
    <t>Коммунальное хозяйство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</si>
  <si>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
</t>
  </si>
  <si>
    <t>Дефицит (профицит - )</t>
  </si>
  <si>
    <t>Субсидии муниципальным оброзованиям</t>
  </si>
  <si>
    <t>госпошлина</t>
  </si>
  <si>
    <t>Анализ исполнения бюджета Александровского сельского поселения                                                                                             на 01.02.2011 г.</t>
  </si>
  <si>
    <t>Анализ исполнения бюджета Большесундырского сельского поселения                                                                                                     на 01.02.2011 г.</t>
  </si>
  <si>
    <t>Анализ исполнения бюджета Ильинского сельского поселения                                                                                                                      на 01.02.2011 г.</t>
  </si>
  <si>
    <t>Анализ исполнения бюджета Кадикасинского сельского поселения                                                                                     на 01.02.2011 г.</t>
  </si>
  <si>
    <t>Анализ исполнения бюджета Моргаушского сельского поселения                                                                                                      на 01.02.2011 г.</t>
  </si>
  <si>
    <t>Анализ исполнения бюджета Москакасинского сельского поселения                                                                                                      на 01.02.2011 г.</t>
  </si>
  <si>
    <t>Анализ исполнения бюджета Орининского сельского поселения                                                                                               на 01.02.2011 г.</t>
  </si>
  <si>
    <t>Анализ исполнения бюджета Сятракасинского сельского поселения                                                                                                    на 01.02.2011 г.</t>
  </si>
  <si>
    <t>Анализ исполнения бюджета Тораевского сельского поселения                                                                                             на 01.02.2011 г.</t>
  </si>
  <si>
    <t>Анализ исполнения бюджета Хорнойского сельского поселения                                                                                               на 01.02.2011 г.</t>
  </si>
  <si>
    <t>Анализ исполнения бюджета Чуманкасинского сельского поселения                                                                                                             на 01.02.2011 г.</t>
  </si>
  <si>
    <t>Анализ исполнения бюджета Шатьмапосинского сельского поселения                                                                                       на 01.02.2011 г.</t>
  </si>
  <si>
    <t>Анализ исполнения бюджета Юнгинского сельского поселения                                                                                              на 01.02.2011 г.</t>
  </si>
  <si>
    <t>Анализ исполнения бюджетая Юськасинского сельского поселения                                                                                               на 01.02.2011 г.</t>
  </si>
  <si>
    <t>Анализ исполнения бюджетая Ярабайкасинского сельского поселения                                                                                           на 01.02.2011 г.</t>
  </si>
  <si>
    <t>Анализ исполнения бюджетая Ярославского сельского поселения                                                                                                    на 01.02.2011 г.</t>
  </si>
  <si>
    <t>назначено на 2011 г.</t>
  </si>
  <si>
    <t>назначено на 
2011 г.</t>
  </si>
  <si>
    <t>исполнено на 01.02.2011 г.</t>
  </si>
  <si>
    <t>Культура</t>
  </si>
  <si>
    <t>Обслуживание государственного и муниципального долга</t>
  </si>
  <si>
    <t>Жилищное хозяйство</t>
  </si>
  <si>
    <t>Обслуживание государственного и муниципального долга (0111000000000000)</t>
  </si>
  <si>
    <t>Анализ исполнения консолидированного бюджета Моргаушского района на 01.02.2011</t>
  </si>
  <si>
    <t>план на 2011 г</t>
  </si>
  <si>
    <t>об исполнении бюджетов поселений  Моргаушского района  на 1 февраля 2010 г.</t>
  </si>
  <si>
    <t xml:space="preserve">                          Моргаушского района на 01.02.2010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</si>
</sst>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#,##0.0000000"/>
    <numFmt numFmtId="184" formatCode="#,##0.00000"/>
    <numFmt numFmtId="185" formatCode="0.00000000"/>
    <numFmt numFmtId="186" formatCode="#,##0.000000"/>
    <numFmt numFmtId="187" formatCode="[$-FC19]d\ mmmm\ yyyy\ &quot;г.&quot;"/>
    <numFmt numFmtId="188" formatCode="#,##0.000"/>
    <numFmt numFmtId="189" formatCode="#,##0.0000"/>
    <numFmt numFmtId="190" formatCode="0.000000000"/>
    <numFmt numFmtId="191" formatCode="#,##0.00000000"/>
    <numFmt numFmtId="192" formatCode="#,##0.000000000"/>
    <numFmt numFmtId="193" formatCode="_-* #,##0.000&quot;р.&quot;_-;\-* #,##0.000&quot;р.&quot;_-;_-* &quot;-&quot;??&quot;р.&quot;_-;_-@_-"/>
    <numFmt numFmtId="194" formatCode="_-* #,##0.00[$р.-419]_-;\-* #,##0.00[$р.-419]_-;_-* &quot;-&quot;??[$р.-419]_-;_-@_-"/>
    <numFmt numFmtId="195" formatCode="#,##0.00_ ;\-#,##0.00\ "/>
    <numFmt numFmtId="196" formatCode="#,##0.000_ ;\-#,##0.000\ "/>
    <numFmt numFmtId="197" formatCode="#,##0.0_ ;\-#,##0.0\ "/>
  </numFmts>
  <fonts count="94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sz val="8"/>
      <name val="Arial Cyr"/>
      <family val="2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2"/>
      <name val="Arial Unicode MS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29" borderId="0" applyNumberFormat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  <xf numFmtId="0" fontId="9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110">
      <alignment/>
      <protection/>
    </xf>
    <xf numFmtId="0" fontId="0" fillId="0" borderId="0" xfId="110" applyFill="1">
      <alignment/>
      <protection/>
    </xf>
    <xf numFmtId="0" fontId="3" fillId="0" borderId="10" xfId="110" applyFont="1" applyBorder="1" applyAlignment="1">
      <alignment horizontal="center" vertical="center" wrapText="1"/>
      <protection/>
    </xf>
    <xf numFmtId="0" fontId="4" fillId="0" borderId="10" xfId="110" applyFont="1" applyBorder="1" applyAlignment="1">
      <alignment horizontal="center" vertical="center" wrapText="1"/>
      <protection/>
    </xf>
    <xf numFmtId="0" fontId="4" fillId="0" borderId="10" xfId="110" applyFont="1" applyBorder="1" applyAlignment="1">
      <alignment horizontal="center" vertical="center"/>
      <protection/>
    </xf>
    <xf numFmtId="0" fontId="3" fillId="0" borderId="10" xfId="110" applyFont="1" applyBorder="1">
      <alignment/>
      <protection/>
    </xf>
    <xf numFmtId="172" fontId="3" fillId="0" borderId="10" xfId="110" applyNumberFormat="1" applyFont="1" applyBorder="1">
      <alignment/>
      <protection/>
    </xf>
    <xf numFmtId="172" fontId="4" fillId="0" borderId="10" xfId="110" applyNumberFormat="1" applyFont="1" applyBorder="1">
      <alignment/>
      <protection/>
    </xf>
    <xf numFmtId="0" fontId="3" fillId="0" borderId="10" xfId="110" applyFont="1" applyFill="1" applyBorder="1">
      <alignment/>
      <protection/>
    </xf>
    <xf numFmtId="0" fontId="4" fillId="0" borderId="10" xfId="110" applyFont="1" applyBorder="1">
      <alignment/>
      <protection/>
    </xf>
    <xf numFmtId="0" fontId="4" fillId="0" borderId="10" xfId="110" applyFont="1" applyBorder="1" applyAlignment="1">
      <alignment wrapText="1"/>
      <protection/>
    </xf>
    <xf numFmtId="0" fontId="3" fillId="0" borderId="10" xfId="110" applyFont="1" applyBorder="1" applyAlignment="1">
      <alignment wrapText="1"/>
      <protection/>
    </xf>
    <xf numFmtId="172" fontId="0" fillId="0" borderId="0" xfId="110" applyNumberFormat="1">
      <alignment/>
      <protection/>
    </xf>
    <xf numFmtId="0" fontId="0" fillId="0" borderId="0" xfId="89">
      <alignment/>
      <protection/>
    </xf>
    <xf numFmtId="0" fontId="3" fillId="0" borderId="0" xfId="89" applyFont="1" applyBorder="1">
      <alignment/>
      <protection/>
    </xf>
    <xf numFmtId="0" fontId="3" fillId="0" borderId="0" xfId="89" applyFont="1" applyFill="1" applyBorder="1">
      <alignment/>
      <protection/>
    </xf>
    <xf numFmtId="172" fontId="3" fillId="0" borderId="0" xfId="89" applyNumberFormat="1" applyFont="1" applyBorder="1">
      <alignment/>
      <protection/>
    </xf>
    <xf numFmtId="0" fontId="1" fillId="0" borderId="0" xfId="93" applyAlignment="1">
      <alignment horizontal="left"/>
      <protection/>
    </xf>
    <xf numFmtId="0" fontId="1" fillId="0" borderId="0" xfId="93" applyAlignment="1">
      <alignment wrapText="1"/>
      <protection/>
    </xf>
    <xf numFmtId="0" fontId="1" fillId="0" borderId="0" xfId="93">
      <alignment/>
      <protection/>
    </xf>
    <xf numFmtId="0" fontId="1" fillId="0" borderId="0" xfId="94" applyAlignment="1">
      <alignment horizontal="left"/>
      <protection/>
    </xf>
    <xf numFmtId="0" fontId="1" fillId="0" borderId="0" xfId="94" applyAlignment="1">
      <alignment wrapText="1"/>
      <protection/>
    </xf>
    <xf numFmtId="0" fontId="1" fillId="0" borderId="0" xfId="94">
      <alignment/>
      <protection/>
    </xf>
    <xf numFmtId="0" fontId="5" fillId="0" borderId="0" xfId="94" applyFont="1">
      <alignment/>
      <protection/>
    </xf>
    <xf numFmtId="49" fontId="3" fillId="0" borderId="11" xfId="94" applyNumberFormat="1" applyFont="1" applyBorder="1" applyAlignment="1">
      <alignment horizontal="left"/>
      <protection/>
    </xf>
    <xf numFmtId="0" fontId="6" fillId="0" borderId="10" xfId="94" applyFont="1" applyBorder="1" applyAlignment="1">
      <alignment wrapText="1"/>
      <protection/>
    </xf>
    <xf numFmtId="172" fontId="3" fillId="0" borderId="10" xfId="94" applyNumberFormat="1" applyFont="1" applyBorder="1">
      <alignment/>
      <protection/>
    </xf>
    <xf numFmtId="49" fontId="4" fillId="0" borderId="11" xfId="94" applyNumberFormat="1" applyFont="1" applyBorder="1" applyAlignment="1">
      <alignment horizontal="left"/>
      <protection/>
    </xf>
    <xf numFmtId="0" fontId="7" fillId="0" borderId="10" xfId="94" applyFont="1" applyBorder="1" applyAlignment="1">
      <alignment wrapText="1"/>
      <protection/>
    </xf>
    <xf numFmtId="172" fontId="4" fillId="0" borderId="10" xfId="94" applyNumberFormat="1" applyFont="1" applyBorder="1">
      <alignment/>
      <protection/>
    </xf>
    <xf numFmtId="0" fontId="1" fillId="0" borderId="0" xfId="95" applyAlignment="1">
      <alignment horizontal="left"/>
      <protection/>
    </xf>
    <xf numFmtId="0" fontId="1" fillId="0" borderId="0" xfId="95" applyAlignment="1">
      <alignment wrapText="1"/>
      <protection/>
    </xf>
    <xf numFmtId="0" fontId="1" fillId="0" borderId="0" xfId="95">
      <alignment/>
      <protection/>
    </xf>
    <xf numFmtId="0" fontId="5" fillId="0" borderId="10" xfId="95" applyFont="1" applyBorder="1" applyAlignment="1">
      <alignment horizontal="right"/>
      <protection/>
    </xf>
    <xf numFmtId="0" fontId="5" fillId="0" borderId="10" xfId="95" applyFont="1" applyBorder="1" applyAlignment="1">
      <alignment wrapText="1"/>
      <protection/>
    </xf>
    <xf numFmtId="0" fontId="5" fillId="0" borderId="0" xfId="95" applyFont="1">
      <alignment/>
      <protection/>
    </xf>
    <xf numFmtId="0" fontId="5" fillId="0" borderId="0" xfId="95" applyFont="1" applyAlignment="1">
      <alignment horizontal="left"/>
      <protection/>
    </xf>
    <xf numFmtId="0" fontId="5" fillId="0" borderId="0" xfId="95" applyFont="1" applyAlignment="1">
      <alignment wrapText="1"/>
      <protection/>
    </xf>
    <xf numFmtId="0" fontId="3" fillId="0" borderId="10" xfId="95" applyFont="1" applyBorder="1" applyAlignment="1">
      <alignment horizontal="center" vertical="center" wrapText="1"/>
      <protection/>
    </xf>
    <xf numFmtId="0" fontId="5" fillId="0" borderId="0" xfId="95" applyFont="1" applyAlignment="1">
      <alignment horizontal="center"/>
      <protection/>
    </xf>
    <xf numFmtId="0" fontId="3" fillId="0" borderId="10" xfId="95" applyFont="1" applyBorder="1" applyAlignment="1">
      <alignment horizontal="center" wrapText="1"/>
      <protection/>
    </xf>
    <xf numFmtId="49" fontId="3" fillId="0" borderId="11" xfId="95" applyNumberFormat="1" applyFont="1" applyBorder="1" applyAlignment="1">
      <alignment horizontal="left"/>
      <protection/>
    </xf>
    <xf numFmtId="0" fontId="6" fillId="0" borderId="10" xfId="95" applyFont="1" applyBorder="1" applyAlignment="1">
      <alignment wrapText="1"/>
      <protection/>
    </xf>
    <xf numFmtId="172" fontId="3" fillId="0" borderId="10" xfId="95" applyNumberFormat="1" applyFont="1" applyBorder="1">
      <alignment/>
      <protection/>
    </xf>
    <xf numFmtId="49" fontId="4" fillId="0" borderId="11" xfId="95" applyNumberFormat="1" applyFont="1" applyBorder="1" applyAlignment="1">
      <alignment horizontal="left"/>
      <protection/>
    </xf>
    <xf numFmtId="0" fontId="7" fillId="0" borderId="10" xfId="95" applyFont="1" applyBorder="1" applyAlignment="1">
      <alignment wrapText="1"/>
      <protection/>
    </xf>
    <xf numFmtId="172" fontId="4" fillId="0" borderId="10" xfId="95" applyNumberFormat="1" applyFont="1" applyBorder="1">
      <alignment/>
      <protection/>
    </xf>
    <xf numFmtId="0" fontId="6" fillId="0" borderId="10" xfId="95" applyFont="1" applyBorder="1" applyAlignment="1">
      <alignment wrapText="1"/>
      <protection/>
    </xf>
    <xf numFmtId="49" fontId="5" fillId="0" borderId="10" xfId="95" applyNumberFormat="1" applyFont="1" applyBorder="1" applyAlignment="1">
      <alignment horizontal="left"/>
      <protection/>
    </xf>
    <xf numFmtId="0" fontId="8" fillId="0" borderId="10" xfId="95" applyFont="1" applyBorder="1" applyAlignment="1">
      <alignment wrapText="1"/>
      <protection/>
    </xf>
    <xf numFmtId="172" fontId="5" fillId="0" borderId="10" xfId="95" applyNumberFormat="1" applyFont="1" applyBorder="1">
      <alignment/>
      <protection/>
    </xf>
    <xf numFmtId="0" fontId="1" fillId="0" borderId="0" xfId="95" applyFont="1">
      <alignment/>
      <protection/>
    </xf>
    <xf numFmtId="0" fontId="7" fillId="0" borderId="10" xfId="95" applyFont="1" applyBorder="1" applyAlignment="1">
      <alignment horizontal="left" wrapText="1"/>
      <protection/>
    </xf>
    <xf numFmtId="0" fontId="9" fillId="0" borderId="0" xfId="95" applyFont="1">
      <alignment/>
      <protection/>
    </xf>
    <xf numFmtId="0" fontId="10" fillId="0" borderId="0" xfId="95" applyFont="1">
      <alignment/>
      <protection/>
    </xf>
    <xf numFmtId="0" fontId="6" fillId="0" borderId="10" xfId="95" applyFont="1" applyBorder="1" applyAlignment="1">
      <alignment horizontal="left" wrapText="1"/>
      <protection/>
    </xf>
    <xf numFmtId="49" fontId="5" fillId="0" borderId="10" xfId="95" applyNumberFormat="1" applyFont="1" applyBorder="1">
      <alignment/>
      <protection/>
    </xf>
    <xf numFmtId="0" fontId="8" fillId="0" borderId="10" xfId="95" applyFont="1" applyBorder="1">
      <alignment/>
      <protection/>
    </xf>
    <xf numFmtId="0" fontId="3" fillId="0" borderId="10" xfId="95" applyFont="1" applyBorder="1" applyAlignment="1">
      <alignment horizontal="left"/>
      <protection/>
    </xf>
    <xf numFmtId="0" fontId="6" fillId="0" borderId="10" xfId="95" applyFont="1" applyFill="1" applyBorder="1" applyAlignment="1">
      <alignment wrapText="1"/>
      <protection/>
    </xf>
    <xf numFmtId="0" fontId="4" fillId="0" borderId="10" xfId="95" applyFont="1" applyBorder="1" applyAlignment="1">
      <alignment horizontal="left"/>
      <protection/>
    </xf>
    <xf numFmtId="0" fontId="7" fillId="0" borderId="10" xfId="95" applyFont="1" applyFill="1" applyBorder="1" applyAlignment="1">
      <alignment wrapText="1"/>
      <protection/>
    </xf>
    <xf numFmtId="0" fontId="7" fillId="0" borderId="10" xfId="95" applyFont="1" applyFill="1" applyBorder="1" applyAlignment="1">
      <alignment wrapText="1"/>
      <protection/>
    </xf>
    <xf numFmtId="49" fontId="5" fillId="0" borderId="0" xfId="95" applyNumberFormat="1" applyFont="1" applyAlignment="1">
      <alignment horizontal="left"/>
      <protection/>
    </xf>
    <xf numFmtId="0" fontId="8" fillId="0" borderId="0" xfId="95" applyFont="1" applyAlignment="1">
      <alignment wrapText="1"/>
      <protection/>
    </xf>
    <xf numFmtId="172" fontId="5" fillId="0" borderId="0" xfId="95" applyNumberFormat="1" applyFont="1">
      <alignment/>
      <protection/>
    </xf>
    <xf numFmtId="0" fontId="5" fillId="0" borderId="10" xfId="95" applyFont="1" applyBorder="1" applyAlignment="1">
      <alignment horizontal="left"/>
      <protection/>
    </xf>
    <xf numFmtId="0" fontId="6" fillId="0" borderId="10" xfId="95" applyFont="1" applyFill="1" applyBorder="1" applyAlignment="1">
      <alignment horizontal="center" wrapText="1"/>
      <protection/>
    </xf>
    <xf numFmtId="0" fontId="1" fillId="0" borderId="0" xfId="95" applyAlignment="1">
      <alignment/>
      <protection/>
    </xf>
    <xf numFmtId="0" fontId="1" fillId="0" borderId="0" xfId="96" applyAlignment="1">
      <alignment horizontal="left"/>
      <protection/>
    </xf>
    <xf numFmtId="0" fontId="1" fillId="0" borderId="0" xfId="96" applyAlignment="1">
      <alignment wrapText="1"/>
      <protection/>
    </xf>
    <xf numFmtId="0" fontId="1" fillId="0" borderId="0" xfId="96">
      <alignment/>
      <protection/>
    </xf>
    <xf numFmtId="0" fontId="1" fillId="0" borderId="0" xfId="97" applyAlignment="1">
      <alignment horizontal="left"/>
      <protection/>
    </xf>
    <xf numFmtId="0" fontId="1" fillId="0" borderId="0" xfId="97" applyAlignment="1">
      <alignment wrapText="1"/>
      <protection/>
    </xf>
    <xf numFmtId="0" fontId="1" fillId="0" borderId="0" xfId="97">
      <alignment/>
      <protection/>
    </xf>
    <xf numFmtId="0" fontId="1" fillId="0" borderId="0" xfId="99" applyAlignment="1">
      <alignment horizontal="left"/>
      <protection/>
    </xf>
    <xf numFmtId="0" fontId="1" fillId="0" borderId="0" xfId="99" applyAlignment="1">
      <alignment wrapText="1"/>
      <protection/>
    </xf>
    <xf numFmtId="0" fontId="1" fillId="0" borderId="0" xfId="99">
      <alignment/>
      <protection/>
    </xf>
    <xf numFmtId="0" fontId="1" fillId="0" borderId="0" xfId="100" applyAlignment="1">
      <alignment horizontal="left"/>
      <protection/>
    </xf>
    <xf numFmtId="0" fontId="1" fillId="0" borderId="0" xfId="100" applyAlignment="1">
      <alignment wrapText="1"/>
      <protection/>
    </xf>
    <xf numFmtId="0" fontId="1" fillId="0" borderId="0" xfId="100">
      <alignment/>
      <protection/>
    </xf>
    <xf numFmtId="0" fontId="1" fillId="0" borderId="0" xfId="101" applyAlignment="1">
      <alignment horizontal="left"/>
      <protection/>
    </xf>
    <xf numFmtId="0" fontId="1" fillId="0" borderId="0" xfId="101" applyAlignment="1">
      <alignment wrapText="1"/>
      <protection/>
    </xf>
    <xf numFmtId="0" fontId="1" fillId="0" borderId="0" xfId="101">
      <alignment/>
      <protection/>
    </xf>
    <xf numFmtId="0" fontId="1" fillId="0" borderId="0" xfId="102" applyAlignment="1">
      <alignment horizontal="left"/>
      <protection/>
    </xf>
    <xf numFmtId="0" fontId="1" fillId="0" borderId="0" xfId="102" applyAlignment="1">
      <alignment wrapText="1"/>
      <protection/>
    </xf>
    <xf numFmtId="0" fontId="1" fillId="0" borderId="0" xfId="102">
      <alignment/>
      <protection/>
    </xf>
    <xf numFmtId="0" fontId="1" fillId="0" borderId="0" xfId="103" applyAlignment="1">
      <alignment horizontal="left"/>
      <protection/>
    </xf>
    <xf numFmtId="0" fontId="1" fillId="0" borderId="0" xfId="103" applyAlignment="1">
      <alignment wrapText="1"/>
      <protection/>
    </xf>
    <xf numFmtId="0" fontId="1" fillId="0" borderId="0" xfId="103">
      <alignment/>
      <protection/>
    </xf>
    <xf numFmtId="0" fontId="1" fillId="0" borderId="0" xfId="104" applyAlignment="1">
      <alignment horizontal="left"/>
      <protection/>
    </xf>
    <xf numFmtId="0" fontId="1" fillId="0" borderId="0" xfId="104" applyAlignment="1">
      <alignment wrapText="1"/>
      <protection/>
    </xf>
    <xf numFmtId="0" fontId="1" fillId="0" borderId="0" xfId="104">
      <alignment/>
      <protection/>
    </xf>
    <xf numFmtId="0" fontId="1" fillId="0" borderId="0" xfId="105" applyAlignment="1">
      <alignment horizontal="left"/>
      <protection/>
    </xf>
    <xf numFmtId="0" fontId="1" fillId="0" borderId="0" xfId="105" applyAlignment="1">
      <alignment wrapText="1"/>
      <protection/>
    </xf>
    <xf numFmtId="0" fontId="1" fillId="0" borderId="0" xfId="105">
      <alignment/>
      <protection/>
    </xf>
    <xf numFmtId="0" fontId="1" fillId="0" borderId="0" xfId="106" applyAlignment="1">
      <alignment horizontal="left"/>
      <protection/>
    </xf>
    <xf numFmtId="0" fontId="1" fillId="0" borderId="0" xfId="106" applyAlignment="1">
      <alignment wrapText="1"/>
      <protection/>
    </xf>
    <xf numFmtId="0" fontId="1" fillId="0" borderId="0" xfId="106">
      <alignment/>
      <protection/>
    </xf>
    <xf numFmtId="0" fontId="1" fillId="0" borderId="0" xfId="107" applyAlignment="1">
      <alignment horizontal="left"/>
      <protection/>
    </xf>
    <xf numFmtId="0" fontId="1" fillId="0" borderId="0" xfId="107" applyAlignment="1">
      <alignment wrapText="1"/>
      <protection/>
    </xf>
    <xf numFmtId="0" fontId="1" fillId="0" borderId="0" xfId="107">
      <alignment/>
      <protection/>
    </xf>
    <xf numFmtId="0" fontId="8" fillId="0" borderId="10" xfId="98" applyFont="1" applyBorder="1" applyAlignment="1">
      <alignment wrapText="1"/>
      <protection/>
    </xf>
    <xf numFmtId="0" fontId="8" fillId="0" borderId="10" xfId="98" applyFont="1" applyBorder="1">
      <alignment/>
      <protection/>
    </xf>
    <xf numFmtId="172" fontId="4" fillId="33" borderId="10" xfId="108" applyNumberFormat="1" applyFont="1" applyFill="1" applyBorder="1" applyAlignment="1">
      <alignment horizontal="right" vertical="top" shrinkToFi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0" fontId="4" fillId="34" borderId="0" xfId="0" applyFont="1" applyFill="1" applyAlignment="1" applyProtection="1">
      <alignment vertical="center" wrapText="1"/>
      <protection locked="0"/>
    </xf>
    <xf numFmtId="0" fontId="14" fillId="34" borderId="0" xfId="0" applyFont="1" applyFill="1" applyAlignment="1">
      <alignment/>
    </xf>
    <xf numFmtId="0" fontId="14" fillId="34" borderId="12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4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10" xfId="108" applyFont="1" applyFill="1" applyBorder="1" applyAlignment="1">
      <alignment vertical="center" wrapText="1"/>
      <protection/>
    </xf>
    <xf numFmtId="0" fontId="15" fillId="34" borderId="10" xfId="108" applyFont="1" applyFill="1" applyBorder="1" applyAlignment="1" applyProtection="1">
      <alignment vertical="center" wrapText="1"/>
      <protection locked="0"/>
    </xf>
    <xf numFmtId="177" fontId="14" fillId="34" borderId="10" xfId="0" applyNumberFormat="1" applyFont="1" applyFill="1" applyBorder="1" applyAlignment="1">
      <alignment/>
    </xf>
    <xf numFmtId="177" fontId="14" fillId="34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/>
    </xf>
    <xf numFmtId="177" fontId="14" fillId="34" borderId="10" xfId="0" applyNumberFormat="1" applyFont="1" applyFill="1" applyBorder="1" applyAlignment="1" applyProtection="1">
      <alignment vertical="center" wrapText="1"/>
      <protection locked="0"/>
    </xf>
    <xf numFmtId="177" fontId="14" fillId="34" borderId="10" xfId="0" applyNumberFormat="1" applyFont="1" applyFill="1" applyBorder="1" applyAlignment="1">
      <alignment horizontal="right" vertical="center" wrapText="1"/>
    </xf>
    <xf numFmtId="177" fontId="14" fillId="34" borderId="10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0" fontId="15" fillId="34" borderId="11" xfId="108" applyFont="1" applyFill="1" applyBorder="1" applyAlignment="1">
      <alignment vertical="center" wrapText="1"/>
      <protection/>
    </xf>
    <xf numFmtId="0" fontId="15" fillId="34" borderId="12" xfId="108" applyFont="1" applyFill="1" applyBorder="1" applyAlignment="1" applyProtection="1">
      <alignment vertical="center" wrapText="1"/>
      <protection locked="0"/>
    </xf>
    <xf numFmtId="177" fontId="18" fillId="34" borderId="10" xfId="0" applyNumberFormat="1" applyFont="1" applyFill="1" applyBorder="1" applyAlignment="1">
      <alignment vertical="center" wrapText="1"/>
    </xf>
    <xf numFmtId="177" fontId="18" fillId="34" borderId="10" xfId="0" applyNumberFormat="1" applyFont="1" applyFill="1" applyBorder="1" applyAlignment="1">
      <alignment vertical="center" wrapText="1"/>
    </xf>
    <xf numFmtId="177" fontId="18" fillId="34" borderId="10" xfId="0" applyNumberFormat="1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vertical="center" wrapText="1"/>
    </xf>
    <xf numFmtId="0" fontId="7" fillId="0" borderId="11" xfId="95" applyFont="1" applyFill="1" applyBorder="1" applyAlignment="1">
      <alignment wrapText="1"/>
      <protection/>
    </xf>
    <xf numFmtId="0" fontId="6" fillId="0" borderId="11" xfId="95" applyFont="1" applyFill="1" applyBorder="1" applyAlignment="1">
      <alignment wrapText="1"/>
      <protection/>
    </xf>
    <xf numFmtId="49" fontId="1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19" fillId="0" borderId="10" xfId="110" applyFont="1" applyBorder="1" applyAlignment="1">
      <alignment horizontal="center" vertical="center" wrapText="1"/>
      <protection/>
    </xf>
    <xf numFmtId="0" fontId="8" fillId="0" borderId="10" xfId="110" applyFont="1" applyBorder="1" applyAlignment="1">
      <alignment horizontal="center" vertical="center" wrapText="1"/>
      <protection/>
    </xf>
    <xf numFmtId="0" fontId="8" fillId="0" borderId="10" xfId="110" applyFont="1" applyBorder="1" applyAlignment="1">
      <alignment horizontal="center" vertical="center"/>
      <protection/>
    </xf>
    <xf numFmtId="0" fontId="19" fillId="0" borderId="10" xfId="110" applyFont="1" applyBorder="1">
      <alignment/>
      <protection/>
    </xf>
    <xf numFmtId="172" fontId="19" fillId="0" borderId="10" xfId="110" applyNumberFormat="1" applyFont="1" applyBorder="1">
      <alignment/>
      <protection/>
    </xf>
    <xf numFmtId="172" fontId="8" fillId="0" borderId="10" xfId="110" applyNumberFormat="1" applyFont="1" applyBorder="1">
      <alignment/>
      <protection/>
    </xf>
    <xf numFmtId="0" fontId="8" fillId="0" borderId="10" xfId="110" applyFont="1" applyBorder="1">
      <alignment/>
      <protection/>
    </xf>
    <xf numFmtId="0" fontId="8" fillId="0" borderId="10" xfId="110" applyFont="1" applyBorder="1" applyAlignment="1">
      <alignment wrapText="1"/>
      <protection/>
    </xf>
    <xf numFmtId="172" fontId="8" fillId="33" borderId="10" xfId="108" applyNumberFormat="1" applyFont="1" applyFill="1" applyBorder="1" applyAlignment="1">
      <alignment horizontal="right" vertical="top" shrinkToFit="1"/>
      <protection/>
    </xf>
    <xf numFmtId="0" fontId="8" fillId="0" borderId="10" xfId="95" applyFont="1" applyBorder="1" applyAlignment="1">
      <alignment horizontal="right"/>
      <protection/>
    </xf>
    <xf numFmtId="0" fontId="8" fillId="0" borderId="0" xfId="95" applyFont="1">
      <alignment/>
      <protection/>
    </xf>
    <xf numFmtId="172" fontId="8" fillId="0" borderId="0" xfId="95" applyNumberFormat="1" applyFont="1">
      <alignment/>
      <protection/>
    </xf>
    <xf numFmtId="0" fontId="19" fillId="0" borderId="10" xfId="110" applyFont="1" applyBorder="1" applyAlignment="1">
      <alignment wrapText="1"/>
      <protection/>
    </xf>
    <xf numFmtId="0" fontId="19" fillId="0" borderId="10" xfId="110" applyFont="1" applyFill="1" applyBorder="1">
      <alignment/>
      <protection/>
    </xf>
    <xf numFmtId="0" fontId="19" fillId="0" borderId="0" xfId="89" applyFont="1" applyBorder="1">
      <alignment/>
      <protection/>
    </xf>
    <xf numFmtId="0" fontId="19" fillId="0" borderId="0" xfId="89" applyFont="1" applyFill="1" applyBorder="1">
      <alignment/>
      <protection/>
    </xf>
    <xf numFmtId="172" fontId="19" fillId="0" borderId="0" xfId="89" applyNumberFormat="1" applyFont="1" applyBorder="1">
      <alignment/>
      <protection/>
    </xf>
    <xf numFmtId="0" fontId="8" fillId="0" borderId="0" xfId="95" applyFont="1" applyAlignment="1">
      <alignment horizontal="left"/>
      <protection/>
    </xf>
    <xf numFmtId="0" fontId="19" fillId="0" borderId="10" xfId="95" applyFont="1" applyBorder="1" applyAlignment="1">
      <alignment horizontal="center" vertical="center" wrapText="1"/>
      <protection/>
    </xf>
    <xf numFmtId="0" fontId="8" fillId="0" borderId="0" xfId="95" applyFont="1" applyAlignment="1">
      <alignment horizontal="center"/>
      <protection/>
    </xf>
    <xf numFmtId="0" fontId="19" fillId="0" borderId="10" xfId="95" applyFont="1" applyBorder="1" applyAlignment="1">
      <alignment horizontal="center" wrapText="1"/>
      <protection/>
    </xf>
    <xf numFmtId="49" fontId="19" fillId="0" borderId="11" xfId="95" applyNumberFormat="1" applyFont="1" applyBorder="1" applyAlignment="1">
      <alignment horizontal="left"/>
      <protection/>
    </xf>
    <xf numFmtId="0" fontId="19" fillId="0" borderId="10" xfId="95" applyFont="1" applyBorder="1" applyAlignment="1">
      <alignment wrapText="1"/>
      <protection/>
    </xf>
    <xf numFmtId="172" fontId="19" fillId="0" borderId="10" xfId="95" applyNumberFormat="1" applyFont="1" applyBorder="1">
      <alignment/>
      <protection/>
    </xf>
    <xf numFmtId="49" fontId="8" fillId="0" borderId="11" xfId="95" applyNumberFormat="1" applyFont="1" applyBorder="1" applyAlignment="1">
      <alignment horizontal="left"/>
      <protection/>
    </xf>
    <xf numFmtId="172" fontId="8" fillId="0" borderId="10" xfId="95" applyNumberFormat="1" applyFont="1" applyBorder="1">
      <alignment/>
      <protection/>
    </xf>
    <xf numFmtId="49" fontId="8" fillId="0" borderId="10" xfId="95" applyNumberFormat="1" applyFont="1" applyBorder="1" applyAlignment="1">
      <alignment horizontal="left"/>
      <protection/>
    </xf>
    <xf numFmtId="49" fontId="19" fillId="0" borderId="11" xfId="94" applyNumberFormat="1" applyFont="1" applyBorder="1" applyAlignment="1">
      <alignment horizontal="left"/>
      <protection/>
    </xf>
    <xf numFmtId="0" fontId="19" fillId="0" borderId="10" xfId="94" applyFont="1" applyBorder="1" applyAlignment="1">
      <alignment wrapText="1"/>
      <protection/>
    </xf>
    <xf numFmtId="172" fontId="19" fillId="0" borderId="10" xfId="94" applyNumberFormat="1" applyFont="1" applyBorder="1">
      <alignment/>
      <protection/>
    </xf>
    <xf numFmtId="0" fontId="8" fillId="0" borderId="0" xfId="94" applyFont="1">
      <alignment/>
      <protection/>
    </xf>
    <xf numFmtId="49" fontId="8" fillId="0" borderId="11" xfId="94" applyNumberFormat="1" applyFont="1" applyBorder="1" applyAlignment="1">
      <alignment horizontal="left"/>
      <protection/>
    </xf>
    <xf numFmtId="0" fontId="8" fillId="0" borderId="10" xfId="94" applyFont="1" applyBorder="1" applyAlignment="1">
      <alignment wrapText="1"/>
      <protection/>
    </xf>
    <xf numFmtId="172" fontId="8" fillId="0" borderId="10" xfId="94" applyNumberFormat="1" applyFont="1" applyBorder="1">
      <alignment/>
      <protection/>
    </xf>
    <xf numFmtId="0" fontId="8" fillId="0" borderId="10" xfId="95" applyFont="1" applyBorder="1" applyAlignment="1">
      <alignment horizontal="left" wrapText="1"/>
      <protection/>
    </xf>
    <xf numFmtId="0" fontId="19" fillId="0" borderId="0" xfId="95" applyFont="1">
      <alignment/>
      <protection/>
    </xf>
    <xf numFmtId="0" fontId="19" fillId="0" borderId="10" xfId="95" applyFont="1" applyBorder="1" applyAlignment="1">
      <alignment horizontal="left" wrapText="1"/>
      <protection/>
    </xf>
    <xf numFmtId="49" fontId="8" fillId="0" borderId="10" xfId="95" applyNumberFormat="1" applyFont="1" applyBorder="1">
      <alignment/>
      <protection/>
    </xf>
    <xf numFmtId="0" fontId="19" fillId="0" borderId="10" xfId="95" applyFont="1" applyBorder="1" applyAlignment="1">
      <alignment horizontal="left"/>
      <protection/>
    </xf>
    <xf numFmtId="0" fontId="19" fillId="0" borderId="10" xfId="95" applyFont="1" applyFill="1" applyBorder="1" applyAlignment="1">
      <alignment wrapText="1"/>
      <protection/>
    </xf>
    <xf numFmtId="0" fontId="8" fillId="0" borderId="10" xfId="95" applyFont="1" applyBorder="1" applyAlignment="1">
      <alignment horizontal="left"/>
      <protection/>
    </xf>
    <xf numFmtId="0" fontId="8" fillId="0" borderId="10" xfId="95" applyFont="1" applyFill="1" applyBorder="1" applyAlignment="1">
      <alignment wrapText="1"/>
      <protection/>
    </xf>
    <xf numFmtId="49" fontId="8" fillId="0" borderId="0" xfId="95" applyNumberFormat="1" applyFont="1" applyAlignment="1">
      <alignment horizontal="left"/>
      <protection/>
    </xf>
    <xf numFmtId="0" fontId="19" fillId="0" borderId="10" xfId="95" applyFont="1" applyFill="1" applyBorder="1" applyAlignment="1">
      <alignment horizontal="center" wrapText="1"/>
      <protection/>
    </xf>
    <xf numFmtId="0" fontId="8" fillId="0" borderId="0" xfId="92" applyFont="1" applyAlignment="1">
      <alignment horizontal="left"/>
      <protection/>
    </xf>
    <xf numFmtId="0" fontId="8" fillId="0" borderId="0" xfId="92" applyFont="1" applyAlignment="1">
      <alignment wrapText="1"/>
      <protection/>
    </xf>
    <xf numFmtId="0" fontId="8" fillId="0" borderId="0" xfId="92" applyFont="1">
      <alignment/>
      <protection/>
    </xf>
    <xf numFmtId="0" fontId="8" fillId="0" borderId="0" xfId="110" applyFont="1">
      <alignment/>
      <protection/>
    </xf>
    <xf numFmtId="0" fontId="8" fillId="0" borderId="0" xfId="110" applyFont="1" applyFill="1">
      <alignment/>
      <protection/>
    </xf>
    <xf numFmtId="172" fontId="8" fillId="0" borderId="0" xfId="110" applyNumberFormat="1" applyFont="1">
      <alignment/>
      <protection/>
    </xf>
    <xf numFmtId="0" fontId="8" fillId="0" borderId="0" xfId="89" applyFont="1">
      <alignment/>
      <protection/>
    </xf>
    <xf numFmtId="0" fontId="8" fillId="0" borderId="0" xfId="95" applyFont="1" applyAlignment="1">
      <alignment/>
      <protection/>
    </xf>
    <xf numFmtId="0" fontId="14" fillId="34" borderId="14" xfId="0" applyFont="1" applyFill="1" applyBorder="1" applyAlignment="1">
      <alignment horizontal="center" vertical="center" wrapText="1"/>
    </xf>
    <xf numFmtId="172" fontId="8" fillId="0" borderId="10" xfId="110" applyNumberFormat="1" applyFont="1" applyBorder="1" applyAlignment="1">
      <alignment horizontal="center" vertical="center" wrapText="1"/>
      <protection/>
    </xf>
    <xf numFmtId="172" fontId="8" fillId="0" borderId="10" xfId="110" applyNumberFormat="1" applyFont="1" applyFill="1" applyBorder="1" applyAlignment="1">
      <alignment horizontal="center" vertical="center" wrapText="1"/>
      <protection/>
    </xf>
    <xf numFmtId="172" fontId="8" fillId="0" borderId="10" xfId="110" applyNumberFormat="1" applyFont="1" applyBorder="1" applyAlignment="1">
      <alignment horizontal="center" vertical="center"/>
      <protection/>
    </xf>
    <xf numFmtId="172" fontId="8" fillId="0" borderId="0" xfId="98" applyNumberFormat="1" applyFont="1" applyAlignment="1">
      <alignment horizontal="center"/>
      <protection/>
    </xf>
    <xf numFmtId="0" fontId="19" fillId="0" borderId="10" xfId="98" applyFont="1" applyBorder="1" applyAlignment="1">
      <alignment horizontal="center" vertical="center" wrapText="1"/>
      <protection/>
    </xf>
    <xf numFmtId="0" fontId="8" fillId="0" borderId="10" xfId="98" applyFont="1" applyBorder="1" applyAlignment="1">
      <alignment horizontal="center"/>
      <protection/>
    </xf>
    <xf numFmtId="0" fontId="19" fillId="0" borderId="10" xfId="98" applyFont="1" applyBorder="1" applyAlignment="1">
      <alignment horizontal="center" wrapText="1"/>
      <protection/>
    </xf>
    <xf numFmtId="0" fontId="8" fillId="0" borderId="0" xfId="98" applyFont="1" applyAlignment="1">
      <alignment horizontal="left"/>
      <protection/>
    </xf>
    <xf numFmtId="0" fontId="8" fillId="0" borderId="0" xfId="98" applyFont="1" applyAlignment="1">
      <alignment wrapText="1"/>
      <protection/>
    </xf>
    <xf numFmtId="0" fontId="8" fillId="0" borderId="0" xfId="98" applyFont="1">
      <alignment/>
      <protection/>
    </xf>
    <xf numFmtId="0" fontId="19" fillId="0" borderId="10" xfId="110" applyFont="1" applyBorder="1" applyAlignment="1">
      <alignment horizontal="center"/>
      <protection/>
    </xf>
    <xf numFmtId="0" fontId="19" fillId="0" borderId="0" xfId="98" applyFont="1">
      <alignment/>
      <protection/>
    </xf>
    <xf numFmtId="0" fontId="8" fillId="0" borderId="10" xfId="110" applyFont="1" applyBorder="1" applyAlignment="1">
      <alignment horizontal="center"/>
      <protection/>
    </xf>
    <xf numFmtId="0" fontId="8" fillId="0" borderId="0" xfId="98" applyFont="1" applyFill="1">
      <alignment/>
      <protection/>
    </xf>
    <xf numFmtId="0" fontId="8" fillId="0" borderId="10" xfId="110" applyFont="1" applyFill="1" applyBorder="1" applyAlignment="1">
      <alignment horizontal="center"/>
      <protection/>
    </xf>
    <xf numFmtId="49" fontId="19" fillId="0" borderId="10" xfId="98" applyNumberFormat="1" applyFont="1" applyBorder="1" applyAlignment="1">
      <alignment horizontal="center"/>
      <protection/>
    </xf>
    <xf numFmtId="0" fontId="19" fillId="0" borderId="10" xfId="98" applyFont="1" applyBorder="1" applyAlignment="1">
      <alignment wrapText="1"/>
      <protection/>
    </xf>
    <xf numFmtId="49" fontId="8" fillId="0" borderId="10" xfId="98" applyNumberFormat="1" applyFont="1" applyBorder="1" applyAlignment="1">
      <alignment horizontal="center"/>
      <protection/>
    </xf>
    <xf numFmtId="49" fontId="19" fillId="0" borderId="11" xfId="95" applyNumberFormat="1" applyFont="1" applyBorder="1" applyAlignment="1">
      <alignment horizontal="center"/>
      <protection/>
    </xf>
    <xf numFmtId="49" fontId="8" fillId="0" borderId="10" xfId="95" applyNumberFormat="1" applyFont="1" applyBorder="1" applyAlignment="1">
      <alignment horizontal="center"/>
      <protection/>
    </xf>
    <xf numFmtId="0" fontId="8" fillId="0" borderId="10" xfId="98" applyFont="1" applyBorder="1" applyAlignment="1">
      <alignment horizontal="left" wrapText="1"/>
      <protection/>
    </xf>
    <xf numFmtId="0" fontId="19" fillId="0" borderId="10" xfId="98" applyFont="1" applyBorder="1" applyAlignment="1">
      <alignment horizontal="left" wrapText="1"/>
      <protection/>
    </xf>
    <xf numFmtId="0" fontId="19" fillId="0" borderId="10" xfId="98" applyFont="1" applyBorder="1" applyAlignment="1">
      <alignment horizontal="center"/>
      <protection/>
    </xf>
    <xf numFmtId="0" fontId="19" fillId="0" borderId="10" xfId="98" applyFont="1" applyFill="1" applyBorder="1" applyAlignment="1">
      <alignment wrapText="1"/>
      <protection/>
    </xf>
    <xf numFmtId="0" fontId="8" fillId="0" borderId="10" xfId="98" applyFont="1" applyFill="1" applyBorder="1" applyAlignment="1">
      <alignment wrapText="1"/>
      <protection/>
    </xf>
    <xf numFmtId="0" fontId="19" fillId="0" borderId="10" xfId="98" applyFont="1" applyFill="1" applyBorder="1" applyAlignment="1">
      <alignment horizontal="center" wrapText="1"/>
      <protection/>
    </xf>
    <xf numFmtId="0" fontId="19" fillId="0" borderId="16" xfId="110" applyFont="1" applyBorder="1" applyAlignment="1">
      <alignment horizontal="center"/>
      <protection/>
    </xf>
    <xf numFmtId="0" fontId="19" fillId="0" borderId="16" xfId="110" applyFont="1" applyFill="1" applyBorder="1">
      <alignment/>
      <protection/>
    </xf>
    <xf numFmtId="172" fontId="19" fillId="0" borderId="16" xfId="110" applyNumberFormat="1" applyFont="1" applyBorder="1" applyAlignment="1">
      <alignment horizontal="center" vertical="center"/>
      <protection/>
    </xf>
    <xf numFmtId="0" fontId="8" fillId="0" borderId="10" xfId="110" applyFont="1" applyFill="1" applyBorder="1">
      <alignment/>
      <protection/>
    </xf>
    <xf numFmtId="0" fontId="8" fillId="0" borderId="10" xfId="110" applyFont="1" applyFill="1" applyBorder="1" applyAlignment="1">
      <alignment wrapText="1"/>
      <protection/>
    </xf>
    <xf numFmtId="0" fontId="21" fillId="0" borderId="0" xfId="0" applyFont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21" fillId="0" borderId="17" xfId="0" applyNumberFormat="1" applyFont="1" applyBorder="1" applyAlignment="1">
      <alignment horizontal="center" vertical="center" wrapText="1"/>
    </xf>
    <xf numFmtId="172" fontId="21" fillId="0" borderId="18" xfId="0" applyNumberFormat="1" applyFont="1" applyBorder="1" applyAlignment="1">
      <alignment horizontal="center" vertical="center" wrapText="1"/>
    </xf>
    <xf numFmtId="172" fontId="21" fillId="0" borderId="19" xfId="0" applyNumberFormat="1" applyFont="1" applyBorder="1" applyAlignment="1">
      <alignment horizontal="center" vertical="center" wrapText="1"/>
    </xf>
    <xf numFmtId="172" fontId="21" fillId="0" borderId="20" xfId="0" applyNumberFormat="1" applyFont="1" applyBorder="1" applyAlignment="1">
      <alignment horizontal="center" vertical="center" wrapText="1"/>
    </xf>
    <xf numFmtId="172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172" fontId="19" fillId="0" borderId="25" xfId="0" applyNumberFormat="1" applyFont="1" applyBorder="1" applyAlignment="1">
      <alignment horizontal="center" vertical="center" wrapText="1"/>
    </xf>
    <xf numFmtId="172" fontId="19" fillId="0" borderId="30" xfId="0" applyNumberFormat="1" applyFont="1" applyBorder="1" applyAlignment="1">
      <alignment horizontal="center" vertical="center" wrapText="1"/>
    </xf>
    <xf numFmtId="172" fontId="19" fillId="0" borderId="31" xfId="0" applyNumberFormat="1" applyFont="1" applyBorder="1" applyAlignment="1">
      <alignment horizontal="center" vertical="center" wrapText="1"/>
    </xf>
    <xf numFmtId="172" fontId="19" fillId="0" borderId="28" xfId="0" applyNumberFormat="1" applyFont="1" applyBorder="1" applyAlignment="1">
      <alignment horizontal="center" vertical="center" wrapText="1"/>
    </xf>
    <xf numFmtId="172" fontId="19" fillId="0" borderId="32" xfId="0" applyNumberFormat="1" applyFont="1" applyBorder="1" applyAlignment="1">
      <alignment horizontal="center" vertical="center" wrapText="1"/>
    </xf>
    <xf numFmtId="172" fontId="19" fillId="0" borderId="33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172" fontId="21" fillId="0" borderId="25" xfId="0" applyNumberFormat="1" applyFont="1" applyBorder="1" applyAlignment="1">
      <alignment horizontal="center" vertical="center" wrapText="1"/>
    </xf>
    <xf numFmtId="172" fontId="21" fillId="0" borderId="30" xfId="0" applyNumberFormat="1" applyFont="1" applyBorder="1" applyAlignment="1">
      <alignment horizontal="center" vertical="center" wrapText="1"/>
    </xf>
    <xf numFmtId="172" fontId="21" fillId="0" borderId="31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172" fontId="4" fillId="0" borderId="0" xfId="89" applyNumberFormat="1" applyFont="1" applyBorder="1">
      <alignment/>
      <protection/>
    </xf>
    <xf numFmtId="172" fontId="1" fillId="0" borderId="0" xfId="95" applyNumberFormat="1">
      <alignment/>
      <protection/>
    </xf>
    <xf numFmtId="172" fontId="4" fillId="0" borderId="10" xfId="110" applyNumberFormat="1" applyFont="1" applyBorder="1" applyAlignment="1">
      <alignment horizontal="center" vertical="center" wrapText="1"/>
      <protection/>
    </xf>
    <xf numFmtId="172" fontId="4" fillId="0" borderId="10" xfId="110" applyNumberFormat="1" applyFont="1" applyBorder="1" applyAlignment="1">
      <alignment horizontal="center" vertical="center"/>
      <protection/>
    </xf>
    <xf numFmtId="172" fontId="3" fillId="0" borderId="10" xfId="95" applyNumberFormat="1" applyFont="1" applyBorder="1" applyAlignment="1">
      <alignment horizontal="center" wrapText="1"/>
      <protection/>
    </xf>
    <xf numFmtId="172" fontId="8" fillId="0" borderId="0" xfId="89" applyNumberFormat="1" applyFont="1" applyBorder="1">
      <alignment/>
      <protection/>
    </xf>
    <xf numFmtId="172" fontId="21" fillId="0" borderId="0" xfId="0" applyNumberFormat="1" applyFont="1" applyAlignment="1">
      <alignment horizontal="center" vertical="center" wrapText="1"/>
    </xf>
    <xf numFmtId="0" fontId="21" fillId="0" borderId="0" xfId="95" applyFont="1">
      <alignment/>
      <protection/>
    </xf>
    <xf numFmtId="0" fontId="21" fillId="0" borderId="0" xfId="91" applyFont="1">
      <alignment/>
      <protection/>
    </xf>
    <xf numFmtId="0" fontId="21" fillId="0" borderId="0" xfId="95" applyFont="1" applyAlignment="1">
      <alignment horizontal="left"/>
      <protection/>
    </xf>
    <xf numFmtId="0" fontId="21" fillId="0" borderId="0" xfId="95" applyFont="1" applyAlignment="1">
      <alignment wrapText="1"/>
      <protection/>
    </xf>
    <xf numFmtId="172" fontId="21" fillId="0" borderId="0" xfId="95" applyNumberFormat="1" applyFont="1">
      <alignment/>
      <protection/>
    </xf>
    <xf numFmtId="0" fontId="21" fillId="0" borderId="0" xfId="94" applyFont="1">
      <alignment/>
      <protection/>
    </xf>
    <xf numFmtId="0" fontId="22" fillId="0" borderId="0" xfId="95" applyFont="1">
      <alignment/>
      <protection/>
    </xf>
    <xf numFmtId="0" fontId="8" fillId="0" borderId="11" xfId="95" applyFont="1" applyBorder="1" applyAlignment="1">
      <alignment horizontal="left"/>
      <protection/>
    </xf>
    <xf numFmtId="0" fontId="19" fillId="0" borderId="11" xfId="95" applyFont="1" applyBorder="1" applyAlignment="1">
      <alignment horizontal="left"/>
      <protection/>
    </xf>
    <xf numFmtId="0" fontId="21" fillId="0" borderId="0" xfId="95" applyFont="1" applyAlignment="1">
      <alignment/>
      <protection/>
    </xf>
    <xf numFmtId="0" fontId="21" fillId="0" borderId="0" xfId="91" applyFont="1" applyAlignment="1">
      <alignment horizontal="left"/>
      <protection/>
    </xf>
    <xf numFmtId="0" fontId="21" fillId="0" borderId="0" xfId="91" applyFont="1" applyAlignment="1">
      <alignment wrapText="1"/>
      <protection/>
    </xf>
    <xf numFmtId="0" fontId="4" fillId="0" borderId="11" xfId="95" applyFont="1" applyBorder="1" applyAlignment="1">
      <alignment horizontal="left"/>
      <protection/>
    </xf>
    <xf numFmtId="0" fontId="3" fillId="0" borderId="11" xfId="95" applyFont="1" applyBorder="1" applyAlignment="1">
      <alignment horizontal="left"/>
      <protection/>
    </xf>
    <xf numFmtId="0" fontId="8" fillId="0" borderId="10" xfId="95" applyFont="1" applyBorder="1" applyAlignment="1">
      <alignment horizontal="center"/>
      <protection/>
    </xf>
    <xf numFmtId="172" fontId="8" fillId="33" borderId="10" xfId="87" applyNumberFormat="1" applyFont="1" applyFill="1" applyBorder="1" applyAlignment="1">
      <alignment vertical="top"/>
      <protection/>
    </xf>
    <xf numFmtId="0" fontId="6" fillId="0" borderId="11" xfId="95" applyFont="1" applyBorder="1" applyAlignment="1">
      <alignment wrapText="1"/>
      <protection/>
    </xf>
    <xf numFmtId="0" fontId="7" fillId="0" borderId="11" xfId="95" applyFont="1" applyBorder="1" applyAlignment="1">
      <alignment wrapText="1"/>
      <protection/>
    </xf>
    <xf numFmtId="0" fontId="8" fillId="0" borderId="11" xfId="95" applyFont="1" applyBorder="1" applyAlignment="1">
      <alignment wrapText="1"/>
      <protection/>
    </xf>
    <xf numFmtId="0" fontId="8" fillId="0" borderId="11" xfId="95" applyFont="1" applyBorder="1">
      <alignment/>
      <protection/>
    </xf>
    <xf numFmtId="0" fontId="7" fillId="0" borderId="11" xfId="95" applyFont="1" applyFill="1" applyBorder="1" applyAlignment="1">
      <alignment wrapText="1"/>
      <protection/>
    </xf>
    <xf numFmtId="49" fontId="5" fillId="0" borderId="11" xfId="95" applyNumberFormat="1" applyFont="1" applyBorder="1" applyAlignment="1">
      <alignment horizontal="left"/>
      <protection/>
    </xf>
    <xf numFmtId="0" fontId="20" fillId="0" borderId="10" xfId="110" applyFont="1" applyBorder="1" applyAlignment="1">
      <alignment wrapText="1"/>
      <protection/>
    </xf>
    <xf numFmtId="0" fontId="10" fillId="0" borderId="0" xfId="95" applyFont="1" applyAlignment="1">
      <alignment horizontal="center"/>
      <protection/>
    </xf>
    <xf numFmtId="172" fontId="19" fillId="0" borderId="0" xfId="98" applyNumberFormat="1" applyFont="1">
      <alignment/>
      <protection/>
    </xf>
    <xf numFmtId="188" fontId="18" fillId="34" borderId="10" xfId="0" applyNumberFormat="1" applyFont="1" applyFill="1" applyBorder="1" applyAlignment="1">
      <alignment vertical="center" wrapText="1"/>
    </xf>
    <xf numFmtId="188" fontId="16" fillId="34" borderId="10" xfId="0" applyNumberFormat="1" applyFont="1" applyFill="1" applyBorder="1" applyAlignment="1">
      <alignment/>
    </xf>
    <xf numFmtId="172" fontId="8" fillId="0" borderId="10" xfId="111" applyNumberFormat="1" applyFont="1" applyBorder="1">
      <alignment/>
      <protection/>
    </xf>
    <xf numFmtId="172" fontId="19" fillId="0" borderId="10" xfId="111" applyNumberFormat="1" applyFont="1" applyBorder="1">
      <alignment/>
      <protection/>
    </xf>
    <xf numFmtId="172" fontId="8" fillId="0" borderId="10" xfId="111" applyNumberFormat="1" applyFont="1" applyBorder="1" applyAlignment="1">
      <alignment horizontal="center" vertical="center"/>
      <protection/>
    </xf>
    <xf numFmtId="172" fontId="8" fillId="0" borderId="10" xfId="111" applyNumberFormat="1" applyFont="1" applyBorder="1" applyAlignment="1">
      <alignment horizontal="center" vertical="center" wrapText="1"/>
      <protection/>
    </xf>
    <xf numFmtId="172" fontId="8" fillId="0" borderId="10" xfId="111" applyNumberFormat="1" applyFont="1" applyFill="1" applyBorder="1" applyAlignment="1">
      <alignment horizontal="center" vertical="center" wrapText="1"/>
      <protection/>
    </xf>
    <xf numFmtId="0" fontId="21" fillId="0" borderId="0" xfId="90" applyFont="1">
      <alignment/>
      <protection/>
    </xf>
    <xf numFmtId="172" fontId="8" fillId="0" borderId="0" xfId="90" applyNumberFormat="1" applyFont="1" applyBorder="1">
      <alignment/>
      <protection/>
    </xf>
    <xf numFmtId="172" fontId="19" fillId="0" borderId="0" xfId="90" applyNumberFormat="1" applyFont="1" applyBorder="1">
      <alignment/>
      <protection/>
    </xf>
    <xf numFmtId="0" fontId="19" fillId="0" borderId="0" xfId="90" applyFont="1" applyFill="1" applyBorder="1">
      <alignment/>
      <protection/>
    </xf>
    <xf numFmtId="0" fontId="19" fillId="0" borderId="0" xfId="90" applyFont="1" applyBorder="1">
      <alignment/>
      <protection/>
    </xf>
    <xf numFmtId="0" fontId="19" fillId="0" borderId="10" xfId="111" applyFont="1" applyFill="1" applyBorder="1">
      <alignment/>
      <protection/>
    </xf>
    <xf numFmtId="0" fontId="19" fillId="0" borderId="10" xfId="111" applyFont="1" applyBorder="1">
      <alignment/>
      <protection/>
    </xf>
    <xf numFmtId="0" fontId="21" fillId="0" borderId="0" xfId="111" applyFont="1">
      <alignment/>
      <protection/>
    </xf>
    <xf numFmtId="0" fontId="19" fillId="0" borderId="10" xfId="111" applyFont="1" applyBorder="1" applyAlignment="1">
      <alignment wrapText="1"/>
      <protection/>
    </xf>
    <xf numFmtId="0" fontId="8" fillId="0" borderId="10" xfId="111" applyFont="1" applyBorder="1">
      <alignment/>
      <protection/>
    </xf>
    <xf numFmtId="0" fontId="8" fillId="0" borderId="10" xfId="111" applyFont="1" applyBorder="1" applyAlignment="1">
      <alignment wrapText="1"/>
      <protection/>
    </xf>
    <xf numFmtId="172" fontId="21" fillId="0" borderId="0" xfId="111" applyNumberFormat="1" applyFont="1">
      <alignment/>
      <protection/>
    </xf>
    <xf numFmtId="172" fontId="8" fillId="33" borderId="10" xfId="109" applyNumberFormat="1" applyFont="1" applyFill="1" applyBorder="1" applyAlignment="1">
      <alignment horizontal="right" vertical="top" shrinkToFit="1"/>
      <protection/>
    </xf>
    <xf numFmtId="0" fontId="8" fillId="0" borderId="10" xfId="111" applyFont="1" applyBorder="1" applyAlignment="1">
      <alignment horizontal="center" vertical="center"/>
      <protection/>
    </xf>
    <xf numFmtId="0" fontId="8" fillId="0" borderId="10" xfId="111" applyFont="1" applyBorder="1" applyAlignment="1">
      <alignment horizontal="center" vertical="center" wrapText="1"/>
      <protection/>
    </xf>
    <xf numFmtId="0" fontId="8" fillId="0" borderId="10" xfId="111" applyFont="1" applyFill="1" applyBorder="1" applyAlignment="1">
      <alignment horizontal="center" vertical="center" wrapText="1"/>
      <protection/>
    </xf>
    <xf numFmtId="49" fontId="8" fillId="0" borderId="10" xfId="111" applyNumberFormat="1" applyFont="1" applyBorder="1" applyAlignment="1">
      <alignment horizontal="center" vertical="center" wrapText="1"/>
      <protection/>
    </xf>
    <xf numFmtId="0" fontId="19" fillId="0" borderId="10" xfId="111" applyFont="1" applyBorder="1" applyAlignment="1">
      <alignment horizontal="center" vertical="center" wrapText="1"/>
      <protection/>
    </xf>
    <xf numFmtId="0" fontId="21" fillId="0" borderId="0" xfId="111" applyFont="1" applyFill="1">
      <alignment/>
      <protection/>
    </xf>
    <xf numFmtId="176" fontId="4" fillId="0" borderId="10" xfId="110" applyNumberFormat="1" applyFont="1" applyBorder="1">
      <alignment/>
      <protection/>
    </xf>
    <xf numFmtId="177" fontId="18" fillId="0" borderId="10" xfId="0" applyNumberFormat="1" applyFont="1" applyFill="1" applyBorder="1" applyAlignment="1">
      <alignment vertical="center" wrapText="1"/>
    </xf>
    <xf numFmtId="4" fontId="14" fillId="34" borderId="10" xfId="0" applyNumberFormat="1" applyFont="1" applyFill="1" applyBorder="1" applyAlignment="1">
      <alignment vertical="center" wrapText="1"/>
    </xf>
    <xf numFmtId="0" fontId="15" fillId="35" borderId="10" xfId="108" applyFont="1" applyFill="1" applyBorder="1" applyAlignment="1">
      <alignment vertical="center" wrapText="1"/>
      <protection/>
    </xf>
    <xf numFmtId="0" fontId="15" fillId="35" borderId="10" xfId="108" applyFont="1" applyFill="1" applyBorder="1" applyAlignment="1" applyProtection="1">
      <alignment vertical="center" wrapText="1"/>
      <protection locked="0"/>
    </xf>
    <xf numFmtId="177" fontId="14" fillId="35" borderId="10" xfId="0" applyNumberFormat="1" applyFont="1" applyFill="1" applyBorder="1" applyAlignment="1">
      <alignment vertical="center" wrapText="1"/>
    </xf>
    <xf numFmtId="177" fontId="16" fillId="35" borderId="10" xfId="0" applyNumberFormat="1" applyFont="1" applyFill="1" applyBorder="1" applyAlignment="1">
      <alignment/>
    </xf>
    <xf numFmtId="177" fontId="14" fillId="35" borderId="10" xfId="0" applyNumberFormat="1" applyFont="1" applyFill="1" applyBorder="1" applyAlignment="1" applyProtection="1">
      <alignment vertical="center" wrapText="1"/>
      <protection locked="0"/>
    </xf>
    <xf numFmtId="4" fontId="14" fillId="35" borderId="10" xfId="0" applyNumberFormat="1" applyFont="1" applyFill="1" applyBorder="1" applyAlignment="1">
      <alignment vertical="center" wrapText="1"/>
    </xf>
    <xf numFmtId="177" fontId="14" fillId="35" borderId="10" xfId="0" applyNumberFormat="1" applyFont="1" applyFill="1" applyBorder="1" applyAlignment="1">
      <alignment horizontal="right" vertical="center" wrapText="1"/>
    </xf>
    <xf numFmtId="177" fontId="14" fillId="35" borderId="10" xfId="0" applyNumberFormat="1" applyFont="1" applyFill="1" applyBorder="1" applyAlignment="1">
      <alignment vertical="center" wrapText="1"/>
    </xf>
    <xf numFmtId="0" fontId="14" fillId="35" borderId="0" xfId="0" applyFont="1" applyFill="1" applyAlignment="1">
      <alignment/>
    </xf>
    <xf numFmtId="172" fontId="19" fillId="0" borderId="10" xfId="110" applyNumberFormat="1" applyFont="1" applyBorder="1" applyAlignment="1">
      <alignment horizontal="right" vertical="center"/>
      <protection/>
    </xf>
    <xf numFmtId="172" fontId="19" fillId="0" borderId="10" xfId="110" applyNumberFormat="1" applyFont="1" applyBorder="1" applyAlignment="1">
      <alignment horizontal="right"/>
      <protection/>
    </xf>
    <xf numFmtId="172" fontId="8" fillId="0" borderId="10" xfId="110" applyNumberFormat="1" applyFont="1" applyBorder="1" applyAlignment="1">
      <alignment horizontal="right" vertical="center"/>
      <protection/>
    </xf>
    <xf numFmtId="172" fontId="8" fillId="0" borderId="10" xfId="110" applyNumberFormat="1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72" fontId="8" fillId="0" borderId="10" xfId="110" applyNumberFormat="1" applyFont="1" applyFill="1" applyBorder="1" applyAlignment="1">
      <alignment horizontal="right" vertical="center"/>
      <protection/>
    </xf>
    <xf numFmtId="0" fontId="20" fillId="0" borderId="10" xfId="0" applyFont="1" applyBorder="1" applyAlignment="1">
      <alignment horizontal="right"/>
    </xf>
    <xf numFmtId="172" fontId="19" fillId="0" borderId="10" xfId="110" applyNumberFormat="1" applyFont="1" applyFill="1" applyBorder="1" applyAlignment="1">
      <alignment horizontal="right"/>
      <protection/>
    </xf>
    <xf numFmtId="172" fontId="19" fillId="0" borderId="10" xfId="98" applyNumberFormat="1" applyFont="1" applyBorder="1" applyAlignment="1">
      <alignment horizontal="right"/>
      <protection/>
    </xf>
    <xf numFmtId="1" fontId="19" fillId="0" borderId="10" xfId="98" applyNumberFormat="1" applyFont="1" applyBorder="1" applyAlignment="1">
      <alignment horizontal="right" wrapText="1"/>
      <protection/>
    </xf>
    <xf numFmtId="172" fontId="19" fillId="0" borderId="10" xfId="98" applyNumberFormat="1" applyFont="1" applyBorder="1" applyAlignment="1">
      <alignment horizontal="right" vertical="center"/>
      <protection/>
    </xf>
    <xf numFmtId="172" fontId="19" fillId="0" borderId="10" xfId="89" applyNumberFormat="1" applyFont="1" applyBorder="1" applyAlignment="1">
      <alignment horizontal="right"/>
      <protection/>
    </xf>
    <xf numFmtId="172" fontId="8" fillId="0" borderId="10" xfId="98" applyNumberFormat="1" applyFont="1" applyBorder="1" applyAlignment="1">
      <alignment horizontal="right" vertical="center"/>
      <protection/>
    </xf>
    <xf numFmtId="172" fontId="8" fillId="0" borderId="10" xfId="89" applyNumberFormat="1" applyFont="1" applyBorder="1" applyAlignment="1">
      <alignment horizontal="right"/>
      <protection/>
    </xf>
    <xf numFmtId="172" fontId="19" fillId="0" borderId="10" xfId="89" applyNumberFormat="1" applyFont="1" applyBorder="1" applyAlignment="1">
      <alignment horizontal="right" vertical="center"/>
      <protection/>
    </xf>
    <xf numFmtId="172" fontId="8" fillId="0" borderId="10" xfId="89" applyNumberFormat="1" applyFont="1" applyBorder="1" applyAlignment="1">
      <alignment horizontal="right" vertical="center"/>
      <protection/>
    </xf>
    <xf numFmtId="0" fontId="8" fillId="0" borderId="0" xfId="111" applyFont="1">
      <alignment/>
      <protection/>
    </xf>
    <xf numFmtId="172" fontId="4" fillId="0" borderId="10" xfId="111" applyNumberFormat="1" applyFont="1" applyBorder="1">
      <alignment/>
      <protection/>
    </xf>
    <xf numFmtId="0" fontId="0" fillId="0" borderId="0" xfId="111">
      <alignment/>
      <protection/>
    </xf>
    <xf numFmtId="172" fontId="3" fillId="0" borderId="10" xfId="111" applyNumberFormat="1" applyFont="1" applyBorder="1">
      <alignment/>
      <protection/>
    </xf>
    <xf numFmtId="172" fontId="4" fillId="33" borderId="10" xfId="109" applyNumberFormat="1" applyFont="1" applyFill="1" applyBorder="1" applyAlignment="1">
      <alignment horizontal="right" vertical="top" shrinkToFit="1"/>
      <protection/>
    </xf>
    <xf numFmtId="172" fontId="3" fillId="0" borderId="0" xfId="90" applyNumberFormat="1" applyFont="1" applyBorder="1">
      <alignment/>
      <protection/>
    </xf>
    <xf numFmtId="2" fontId="3" fillId="0" borderId="10" xfId="95" applyNumberFormat="1" applyFont="1" applyBorder="1">
      <alignment/>
      <protection/>
    </xf>
    <xf numFmtId="2" fontId="19" fillId="0" borderId="10" xfId="95" applyNumberFormat="1" applyFont="1" applyBorder="1">
      <alignment/>
      <protection/>
    </xf>
    <xf numFmtId="177" fontId="1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 vertical="center" wrapText="1"/>
    </xf>
    <xf numFmtId="177" fontId="18" fillId="0" borderId="10" xfId="0" applyNumberFormat="1" applyFont="1" applyFill="1" applyBorder="1" applyAlignment="1">
      <alignment vertical="center" wrapText="1"/>
    </xf>
    <xf numFmtId="0" fontId="5" fillId="0" borderId="10" xfId="111" applyFont="1" applyBorder="1">
      <alignment/>
      <protection/>
    </xf>
    <xf numFmtId="49" fontId="8" fillId="36" borderId="10" xfId="0" applyNumberFormat="1" applyFont="1" applyFill="1" applyBorder="1" applyAlignment="1">
      <alignment horizontal="left" wrapText="1"/>
    </xf>
    <xf numFmtId="0" fontId="7" fillId="0" borderId="10" xfId="94" applyFont="1" applyBorder="1" applyAlignment="1">
      <alignment vertical="top" wrapText="1"/>
      <protection/>
    </xf>
    <xf numFmtId="172" fontId="4" fillId="0" borderId="10" xfId="95" applyNumberFormat="1" applyFont="1" applyFill="1" applyBorder="1">
      <alignment/>
      <protection/>
    </xf>
    <xf numFmtId="0" fontId="29" fillId="0" borderId="10" xfId="111" applyFont="1" applyBorder="1" applyAlignment="1">
      <alignment wrapText="1"/>
      <protection/>
    </xf>
    <xf numFmtId="172" fontId="29" fillId="0" borderId="10" xfId="111" applyNumberFormat="1" applyFont="1" applyBorder="1">
      <alignment/>
      <protection/>
    </xf>
    <xf numFmtId="0" fontId="5" fillId="0" borderId="10" xfId="110" applyFont="1" applyBorder="1">
      <alignment/>
      <protection/>
    </xf>
    <xf numFmtId="172" fontId="0" fillId="0" borderId="10" xfId="0" applyNumberFormat="1" applyBorder="1" applyAlignment="1">
      <alignment horizontal="right"/>
    </xf>
    <xf numFmtId="172" fontId="19" fillId="0" borderId="10" xfId="0" applyNumberFormat="1" applyFont="1" applyBorder="1" applyAlignment="1">
      <alignment horizontal="right"/>
    </xf>
    <xf numFmtId="0" fontId="4" fillId="0" borderId="0" xfId="110" applyFont="1" applyBorder="1">
      <alignment/>
      <protection/>
    </xf>
    <xf numFmtId="172" fontId="4" fillId="0" borderId="11" xfId="110" applyNumberFormat="1" applyFont="1" applyBorder="1">
      <alignment/>
      <protection/>
    </xf>
    <xf numFmtId="189" fontId="14" fillId="34" borderId="10" xfId="0" applyNumberFormat="1" applyFont="1" applyFill="1" applyBorder="1" applyAlignment="1">
      <alignment vertical="center" wrapText="1"/>
    </xf>
    <xf numFmtId="0" fontId="5" fillId="0" borderId="10" xfId="111" applyFont="1" applyBorder="1" applyAlignment="1">
      <alignment wrapText="1"/>
      <protection/>
    </xf>
    <xf numFmtId="172" fontId="5" fillId="0" borderId="10" xfId="111" applyNumberFormat="1" applyFont="1" applyBorder="1">
      <alignment/>
      <protection/>
    </xf>
    <xf numFmtId="0" fontId="8" fillId="0" borderId="10" xfId="95" applyFont="1" applyBorder="1" applyAlignment="1">
      <alignment vertical="top" wrapText="1"/>
      <protection/>
    </xf>
    <xf numFmtId="172" fontId="3" fillId="0" borderId="10" xfId="95" applyNumberFormat="1" applyFont="1" applyBorder="1" applyAlignment="1">
      <alignment horizontal="center"/>
      <protection/>
    </xf>
    <xf numFmtId="197" fontId="3" fillId="0" borderId="10" xfId="70" applyNumberFormat="1" applyFont="1" applyBorder="1" applyAlignment="1">
      <alignment/>
    </xf>
    <xf numFmtId="189" fontId="18" fillId="34" borderId="10" xfId="0" applyNumberFormat="1" applyFont="1" applyFill="1" applyBorder="1" applyAlignment="1">
      <alignment vertical="center" wrapText="1"/>
    </xf>
    <xf numFmtId="184" fontId="18" fillId="34" borderId="10" xfId="0" applyNumberFormat="1" applyFont="1" applyFill="1" applyBorder="1" applyAlignment="1">
      <alignment vertical="center" wrapText="1"/>
    </xf>
    <xf numFmtId="186" fontId="18" fillId="34" borderId="10" xfId="0" applyNumberFormat="1" applyFont="1" applyFill="1" applyBorder="1" applyAlignment="1">
      <alignment vertical="center" wrapText="1"/>
    </xf>
    <xf numFmtId="188" fontId="18" fillId="34" borderId="10" xfId="0" applyNumberFormat="1" applyFont="1" applyFill="1" applyBorder="1" applyAlignment="1">
      <alignment vertical="center" wrapText="1"/>
    </xf>
    <xf numFmtId="49" fontId="5" fillId="0" borderId="11" xfId="94" applyNumberFormat="1" applyFont="1" applyBorder="1" applyAlignment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4" fillId="34" borderId="0" xfId="0" applyFont="1" applyFill="1" applyAlignment="1" applyProtection="1">
      <alignment horizontal="center" vertical="center" wrapText="1"/>
      <protection locked="0"/>
    </xf>
    <xf numFmtId="49" fontId="14" fillId="34" borderId="15" xfId="0" applyNumberFormat="1" applyFont="1" applyFill="1" applyBorder="1" applyAlignment="1">
      <alignment horizontal="center" vertical="center" wrapText="1"/>
    </xf>
    <xf numFmtId="49" fontId="14" fillId="34" borderId="14" xfId="0" applyNumberFormat="1" applyFont="1" applyFill="1" applyBorder="1" applyAlignment="1">
      <alignment horizontal="center" vertical="center" wrapText="1"/>
    </xf>
    <xf numFmtId="49" fontId="14" fillId="34" borderId="35" xfId="0" applyNumberFormat="1" applyFont="1" applyFill="1" applyBorder="1" applyAlignment="1">
      <alignment horizontal="center" vertical="center" wrapText="1"/>
    </xf>
    <xf numFmtId="49" fontId="14" fillId="34" borderId="37" xfId="0" applyNumberFormat="1" applyFont="1" applyFill="1" applyBorder="1" applyAlignment="1">
      <alignment horizontal="center" vertical="center" wrapText="1"/>
    </xf>
    <xf numFmtId="49" fontId="14" fillId="34" borderId="38" xfId="0" applyNumberFormat="1" applyFont="1" applyFill="1" applyBorder="1" applyAlignment="1">
      <alignment horizontal="center" vertical="center" wrapText="1"/>
    </xf>
    <xf numFmtId="49" fontId="14" fillId="34" borderId="39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17" fillId="34" borderId="11" xfId="108" applyFont="1" applyFill="1" applyBorder="1" applyAlignment="1">
      <alignment horizontal="center" vertical="center" wrapText="1"/>
      <protection/>
    </xf>
    <xf numFmtId="0" fontId="17" fillId="34" borderId="12" xfId="108" applyFont="1" applyFill="1" applyBorder="1" applyAlignment="1">
      <alignment horizontal="center" vertical="center" wrapText="1"/>
      <protection/>
    </xf>
    <xf numFmtId="49" fontId="14" fillId="34" borderId="11" xfId="0" applyNumberFormat="1" applyFont="1" applyFill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9" fillId="0" borderId="0" xfId="110" applyFont="1" applyAlignment="1">
      <alignment horizontal="center"/>
      <protection/>
    </xf>
    <xf numFmtId="0" fontId="24" fillId="0" borderId="0" xfId="111" applyFont="1" applyAlignment="1">
      <alignment horizontal="center" vertical="center" wrapText="1"/>
      <protection/>
    </xf>
    <xf numFmtId="0" fontId="19" fillId="0" borderId="0" xfId="110" applyFont="1" applyAlignment="1">
      <alignment horizontal="center" vertical="center" wrapText="1"/>
      <protection/>
    </xf>
    <xf numFmtId="0" fontId="2" fillId="0" borderId="0" xfId="110" applyFont="1" applyAlignment="1">
      <alignment horizontal="center" vertical="center" wrapText="1"/>
      <protection/>
    </xf>
    <xf numFmtId="0" fontId="25" fillId="0" borderId="0" xfId="110" applyFont="1" applyAlignment="1">
      <alignment horizontal="center" vertical="center" wrapText="1"/>
      <protection/>
    </xf>
  </cellXfs>
  <cellStyles count="11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Обычный 3" xfId="88"/>
    <cellStyle name="Обычный_Алек" xfId="89"/>
    <cellStyle name="Обычный_Алек 2" xfId="90"/>
    <cellStyle name="Обычный_Анализ Александр на 1.03.08" xfId="91"/>
    <cellStyle name="Обычный_Анализ Б.Сунд. на 1.03.08" xfId="92"/>
    <cellStyle name="Обычный_Анализ Илин. на 1.03.08" xfId="93"/>
    <cellStyle name="Обычный_Анализ Кадикас. на 1.03.08" xfId="94"/>
    <cellStyle name="Обычный_Анализ Моргаш. на 1.03.08" xfId="95"/>
    <cellStyle name="Обычный_Анализ Москакасин. на 1.03.08" xfId="96"/>
    <cellStyle name="Обычный_Анализ Оринино. на 1.03.08" xfId="97"/>
    <cellStyle name="Обычный_Анализ район на 1.03.08" xfId="98"/>
    <cellStyle name="Обычный_Анализ Сятра. на 1.03.08" xfId="99"/>
    <cellStyle name="Обычный_Анализ Торай. на 1.03.08" xfId="100"/>
    <cellStyle name="Обычный_Анализ Хорной. на 1.03.08" xfId="101"/>
    <cellStyle name="Обычный_Анализ Чуманкасинск. на 1.03.08" xfId="102"/>
    <cellStyle name="Обычный_Анализ Шатьма. на 1.03.08" xfId="103"/>
    <cellStyle name="Обычный_Анализ Юнга. на 1.03.08" xfId="104"/>
    <cellStyle name="Обычный_Анализ Юськасси. на 1.03.08" xfId="105"/>
    <cellStyle name="Обычный_Анализ Ярабай. на 1.03.08" xfId="106"/>
    <cellStyle name="Обычный_Анализ Ярославка. на 1.03.08" xfId="107"/>
    <cellStyle name="Обычный_Лист1" xfId="108"/>
    <cellStyle name="Обычный_Лист1 2" xfId="109"/>
    <cellStyle name="Обычный_Лист3" xfId="110"/>
    <cellStyle name="Обычный_Лист3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Примечание 3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Хороший" xfId="127"/>
    <cellStyle name="Хороший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SheetLayoutView="80"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5" sqref="D35"/>
    </sheetView>
  </sheetViews>
  <sheetFormatPr defaultColWidth="9.00390625" defaultRowHeight="12.75"/>
  <cols>
    <col min="1" max="1" width="41.25390625" style="225" customWidth="1"/>
    <col min="2" max="2" width="11.125" style="226" customWidth="1"/>
    <col min="3" max="3" width="12.00390625" style="223" customWidth="1"/>
    <col min="4" max="4" width="12.75390625" style="223" customWidth="1"/>
    <col min="5" max="5" width="11.00390625" style="223" customWidth="1"/>
    <col min="6" max="7" width="11.875" style="223" customWidth="1"/>
    <col min="8" max="8" width="10.75390625" style="223" customWidth="1"/>
    <col min="9" max="9" width="13.625" style="223" customWidth="1"/>
    <col min="10" max="10" width="12.125" style="223" customWidth="1"/>
    <col min="11" max="11" width="10.25390625" style="223" customWidth="1"/>
    <col min="12" max="12" width="9.25390625" style="223" bestFit="1" customWidth="1"/>
    <col min="13" max="16384" width="9.125" style="223" customWidth="1"/>
  </cols>
  <sheetData>
    <row r="1" spans="1:11" ht="26.25" customHeight="1" thickBot="1">
      <c r="A1" s="383" t="s">
        <v>309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23.25" customHeight="1">
      <c r="A2" s="387" t="s">
        <v>267</v>
      </c>
      <c r="B2" s="389" t="s">
        <v>263</v>
      </c>
      <c r="C2" s="384" t="s">
        <v>232</v>
      </c>
      <c r="D2" s="385"/>
      <c r="E2" s="386"/>
      <c r="F2" s="384" t="s">
        <v>233</v>
      </c>
      <c r="G2" s="385"/>
      <c r="H2" s="386"/>
      <c r="I2" s="384" t="s">
        <v>234</v>
      </c>
      <c r="J2" s="385"/>
      <c r="K2" s="386"/>
    </row>
    <row r="3" spans="1:11" ht="26.25" thickBot="1">
      <c r="A3" s="388"/>
      <c r="B3" s="390"/>
      <c r="C3" s="235" t="s">
        <v>310</v>
      </c>
      <c r="D3" s="236" t="s">
        <v>235</v>
      </c>
      <c r="E3" s="237" t="s">
        <v>236</v>
      </c>
      <c r="F3" s="235" t="s">
        <v>310</v>
      </c>
      <c r="G3" s="236" t="s">
        <v>235</v>
      </c>
      <c r="H3" s="237" t="s">
        <v>236</v>
      </c>
      <c r="I3" s="235" t="s">
        <v>310</v>
      </c>
      <c r="J3" s="236" t="s">
        <v>235</v>
      </c>
      <c r="K3" s="237" t="s">
        <v>236</v>
      </c>
    </row>
    <row r="4" spans="1:11" s="227" customFormat="1" ht="27.75" customHeight="1">
      <c r="A4" s="238" t="s">
        <v>4</v>
      </c>
      <c r="B4" s="239"/>
      <c r="C4" s="245">
        <f>SUM(C5:C11)</f>
        <v>83131.8</v>
      </c>
      <c r="D4" s="246">
        <f>SUM(D5:D11)</f>
        <v>3708.3824300000006</v>
      </c>
      <c r="E4" s="247">
        <f>D4/C4*100</f>
        <v>4.460847028453613</v>
      </c>
      <c r="F4" s="245">
        <f>SUM(F5:F11)</f>
        <v>68310.7</v>
      </c>
      <c r="G4" s="246">
        <f>SUM(G5:G11)</f>
        <v>3062.3844500000005</v>
      </c>
      <c r="H4" s="247">
        <f>G4/F4*100</f>
        <v>4.483023084231315</v>
      </c>
      <c r="I4" s="245">
        <f>I5+I6+I7+I8+I9+I10+I11</f>
        <v>14821.099999999999</v>
      </c>
      <c r="J4" s="245">
        <f>J5+J6+J7+J8+J9+J10+J11</f>
        <v>645.9979800000001</v>
      </c>
      <c r="K4" s="247">
        <v>107.93363458051518</v>
      </c>
    </row>
    <row r="5" spans="1:11" ht="19.5" customHeight="1">
      <c r="A5" s="240" t="s">
        <v>237</v>
      </c>
      <c r="B5" s="228">
        <v>10102</v>
      </c>
      <c r="C5" s="230">
        <f aca="true" t="shared" si="0" ref="C5:C11">F5+I5</f>
        <v>66471</v>
      </c>
      <c r="D5" s="224">
        <f aca="true" t="shared" si="1" ref="D5:D34">G5+J5</f>
        <v>3420.7682600000003</v>
      </c>
      <c r="E5" s="231">
        <f aca="true" t="shared" si="2" ref="E5:E35">D5/C5*100</f>
        <v>5.146256653277369</v>
      </c>
      <c r="F5" s="230">
        <f>район!C6</f>
        <v>57370.7</v>
      </c>
      <c r="G5" s="224">
        <f>район!D6</f>
        <v>2952.44399</v>
      </c>
      <c r="H5" s="231">
        <f aca="true" t="shared" si="3" ref="H5:H35">G5/F5*100</f>
        <v>5.146257567015916</v>
      </c>
      <c r="I5" s="230">
        <f>Справка!I30</f>
        <v>9100.3</v>
      </c>
      <c r="J5" s="230">
        <f>Справка!J30</f>
        <v>468.32427</v>
      </c>
      <c r="K5" s="231">
        <v>102.95662378294796</v>
      </c>
    </row>
    <row r="6" spans="1:11" ht="19.5" customHeight="1">
      <c r="A6" s="240" t="s">
        <v>238</v>
      </c>
      <c r="B6" s="228">
        <v>10500</v>
      </c>
      <c r="C6" s="230">
        <f t="shared" si="0"/>
        <v>8540</v>
      </c>
      <c r="D6" s="224">
        <f t="shared" si="1"/>
        <v>8.01312</v>
      </c>
      <c r="E6" s="231">
        <f t="shared" si="2"/>
        <v>0.0938304449648712</v>
      </c>
      <c r="F6" s="230">
        <f>район!C7</f>
        <v>8370</v>
      </c>
      <c r="G6" s="224">
        <f>район!D7</f>
        <v>9.00741</v>
      </c>
      <c r="H6" s="231">
        <f t="shared" si="3"/>
        <v>0.10761541218637993</v>
      </c>
      <c r="I6" s="230">
        <f>Справка!L30</f>
        <v>170</v>
      </c>
      <c r="J6" s="230">
        <f>Справка!M30</f>
        <v>-0.99429</v>
      </c>
      <c r="K6" s="231">
        <v>103.28785157468039</v>
      </c>
    </row>
    <row r="7" spans="1:11" ht="19.5" customHeight="1">
      <c r="A7" s="240" t="s">
        <v>239</v>
      </c>
      <c r="B7" s="228">
        <v>10601</v>
      </c>
      <c r="C7" s="230">
        <f t="shared" si="0"/>
        <v>420.00000000000006</v>
      </c>
      <c r="D7" s="224">
        <f t="shared" si="1"/>
        <v>21.371020000000005</v>
      </c>
      <c r="E7" s="231">
        <f t="shared" si="2"/>
        <v>5.088338095238096</v>
      </c>
      <c r="F7" s="230"/>
      <c r="G7" s="224"/>
      <c r="H7" s="231" t="e">
        <f t="shared" si="3"/>
        <v>#DIV/0!</v>
      </c>
      <c r="I7" s="230">
        <f>Справка!O30</f>
        <v>420.00000000000006</v>
      </c>
      <c r="J7" s="230">
        <f>Справка!P30</f>
        <v>21.371020000000005</v>
      </c>
      <c r="K7" s="231">
        <v>104.83515156534702</v>
      </c>
    </row>
    <row r="8" spans="1:11" ht="19.5" customHeight="1">
      <c r="A8" s="240" t="s">
        <v>240</v>
      </c>
      <c r="B8" s="228">
        <v>10606</v>
      </c>
      <c r="C8" s="230">
        <f t="shared" si="0"/>
        <v>4930.8</v>
      </c>
      <c r="D8" s="224">
        <f t="shared" si="1"/>
        <v>133.39970000000002</v>
      </c>
      <c r="E8" s="231">
        <f t="shared" si="2"/>
        <v>2.705437251561613</v>
      </c>
      <c r="F8" s="230"/>
      <c r="G8" s="224"/>
      <c r="H8" s="231" t="e">
        <f t="shared" si="3"/>
        <v>#DIV/0!</v>
      </c>
      <c r="I8" s="230">
        <f>Справка!R30</f>
        <v>4930.8</v>
      </c>
      <c r="J8" s="230">
        <f>Справка!S30</f>
        <v>133.39970000000002</v>
      </c>
      <c r="K8" s="231">
        <v>127.00766157257675</v>
      </c>
    </row>
    <row r="9" spans="1:11" ht="33.75" customHeight="1">
      <c r="A9" s="240" t="s">
        <v>241</v>
      </c>
      <c r="B9" s="228">
        <v>10701</v>
      </c>
      <c r="C9" s="230">
        <f t="shared" si="0"/>
        <v>70</v>
      </c>
      <c r="D9" s="224">
        <f t="shared" si="1"/>
        <v>3.691</v>
      </c>
      <c r="E9" s="231">
        <f t="shared" si="2"/>
        <v>5.272857142857142</v>
      </c>
      <c r="F9" s="230">
        <f>район!C13</f>
        <v>70</v>
      </c>
      <c r="G9" s="224">
        <f>район!D13</f>
        <v>3.691</v>
      </c>
      <c r="H9" s="231">
        <f t="shared" si="3"/>
        <v>5.272857142857142</v>
      </c>
      <c r="I9" s="230"/>
      <c r="J9" s="224"/>
      <c r="K9" s="231" t="e">
        <v>#DIV/0!</v>
      </c>
    </row>
    <row r="10" spans="1:11" ht="19.5" customHeight="1">
      <c r="A10" s="240" t="s">
        <v>285</v>
      </c>
      <c r="B10" s="228">
        <v>10800</v>
      </c>
      <c r="C10" s="230">
        <f t="shared" si="0"/>
        <v>2700</v>
      </c>
      <c r="D10" s="224">
        <f t="shared" si="1"/>
        <v>121.01153</v>
      </c>
      <c r="E10" s="231">
        <f t="shared" si="2"/>
        <v>4.481908518518518</v>
      </c>
      <c r="F10" s="230">
        <f>SUM(район!C16:C18)</f>
        <v>2500</v>
      </c>
      <c r="G10" s="224">
        <f>SUM(район!D16:D18)</f>
        <v>97.11425</v>
      </c>
      <c r="H10" s="231">
        <f t="shared" si="3"/>
        <v>3.8845699999999996</v>
      </c>
      <c r="I10" s="230">
        <f>Справка!U30</f>
        <v>199.99999999999997</v>
      </c>
      <c r="J10" s="230">
        <f>Справка!V30</f>
        <v>23.89728</v>
      </c>
      <c r="K10" s="231">
        <v>163.79339366515836</v>
      </c>
    </row>
    <row r="11" spans="1:11" ht="19.5" customHeight="1" thickBot="1">
      <c r="A11" s="241" t="s">
        <v>269</v>
      </c>
      <c r="B11" s="242">
        <v>10900</v>
      </c>
      <c r="C11" s="232">
        <f t="shared" si="0"/>
        <v>0</v>
      </c>
      <c r="D11" s="233">
        <f t="shared" si="1"/>
        <v>0.1278</v>
      </c>
      <c r="E11" s="234" t="e">
        <f t="shared" si="2"/>
        <v>#DIV/0!</v>
      </c>
      <c r="F11" s="232">
        <f>район!C19</f>
        <v>0</v>
      </c>
      <c r="G11" s="233">
        <f>район!D19</f>
        <v>0.1278</v>
      </c>
      <c r="H11" s="234" t="e">
        <f t="shared" si="3"/>
        <v>#DIV/0!</v>
      </c>
      <c r="I11" s="232">
        <v>0</v>
      </c>
      <c r="J11" s="233">
        <v>0</v>
      </c>
      <c r="K11" s="234" t="e">
        <v>#DIV/0!</v>
      </c>
    </row>
    <row r="12" spans="1:11" s="227" customFormat="1" ht="27" customHeight="1">
      <c r="A12" s="238" t="s">
        <v>20</v>
      </c>
      <c r="B12" s="239"/>
      <c r="C12" s="245">
        <f>SUM(C13:C19)</f>
        <v>10665.599999999999</v>
      </c>
      <c r="D12" s="246">
        <f>SUM(D13:D19)</f>
        <v>-1731.9023799999998</v>
      </c>
      <c r="E12" s="247">
        <f t="shared" si="2"/>
        <v>-16.238208633363335</v>
      </c>
      <c r="F12" s="245">
        <f>SUM(F13:F19)</f>
        <v>8085.6</v>
      </c>
      <c r="G12" s="246">
        <f>SUM(G13:G19)</f>
        <v>-1886.5924799999998</v>
      </c>
      <c r="H12" s="247">
        <f t="shared" si="3"/>
        <v>-23.33274562184624</v>
      </c>
      <c r="I12" s="245">
        <f>I13+I14+I15+I16+I18+I19</f>
        <v>2580</v>
      </c>
      <c r="J12" s="246">
        <f>J13+J14+J15+J16+J17+J18+J19</f>
        <v>154.6901</v>
      </c>
      <c r="K12" s="247">
        <v>82.69747357946746</v>
      </c>
    </row>
    <row r="13" spans="1:11" ht="48" customHeight="1">
      <c r="A13" s="240" t="s">
        <v>242</v>
      </c>
      <c r="B13" s="228">
        <v>11100</v>
      </c>
      <c r="C13" s="230">
        <f aca="true" t="shared" si="4" ref="C13:C20">F13+I13</f>
        <v>3920</v>
      </c>
      <c r="D13" s="224">
        <f t="shared" si="1"/>
        <v>317.41645</v>
      </c>
      <c r="E13" s="231">
        <f t="shared" si="2"/>
        <v>8.097358418367346</v>
      </c>
      <c r="F13" s="230">
        <f>SUM(район!C21:C24)</f>
        <v>2160</v>
      </c>
      <c r="G13" s="224">
        <f>SUM(район!D21:D24)</f>
        <v>169.36428999999998</v>
      </c>
      <c r="H13" s="231">
        <f t="shared" si="3"/>
        <v>7.840939351851851</v>
      </c>
      <c r="I13" s="230">
        <f>Справка!X30+Справка!AD30</f>
        <v>1760</v>
      </c>
      <c r="J13" s="230">
        <f>Справка!Y30+Справка!AE30</f>
        <v>148.05216000000001</v>
      </c>
      <c r="K13" s="231">
        <v>90.25225063264446</v>
      </c>
    </row>
    <row r="14" spans="1:11" ht="33" customHeight="1">
      <c r="A14" s="240" t="s">
        <v>243</v>
      </c>
      <c r="B14" s="228">
        <v>11200</v>
      </c>
      <c r="C14" s="230">
        <f t="shared" si="4"/>
        <v>670</v>
      </c>
      <c r="D14" s="224">
        <f t="shared" si="1"/>
        <v>88.81224</v>
      </c>
      <c r="E14" s="231">
        <f t="shared" si="2"/>
        <v>13.255558208955224</v>
      </c>
      <c r="F14" s="230">
        <f>район!C25</f>
        <v>670</v>
      </c>
      <c r="G14" s="224">
        <f>район!D25</f>
        <v>88.81224</v>
      </c>
      <c r="H14" s="231">
        <f t="shared" si="3"/>
        <v>13.255558208955224</v>
      </c>
      <c r="I14" s="230">
        <v>0</v>
      </c>
      <c r="J14" s="224">
        <v>0</v>
      </c>
      <c r="K14" s="231" t="e">
        <v>#DIV/0!</v>
      </c>
    </row>
    <row r="15" spans="1:11" ht="33" customHeight="1">
      <c r="A15" s="240" t="s">
        <v>247</v>
      </c>
      <c r="B15" s="228">
        <v>11300</v>
      </c>
      <c r="C15" s="230">
        <f t="shared" si="4"/>
        <v>362.9</v>
      </c>
      <c r="D15" s="224">
        <f>G15+J15</f>
        <v>1.51</v>
      </c>
      <c r="E15" s="231">
        <f>D15/C15*100</f>
        <v>0.4160925874896666</v>
      </c>
      <c r="F15" s="230">
        <f>район!C26</f>
        <v>342.9</v>
      </c>
      <c r="G15" s="224">
        <f>район!D26</f>
        <v>0</v>
      </c>
      <c r="H15" s="231">
        <f t="shared" si="3"/>
        <v>0</v>
      </c>
      <c r="I15" s="230">
        <f>Справка!AM30</f>
        <v>20</v>
      </c>
      <c r="J15" s="230">
        <f>Справка!AN30</f>
        <v>1.51</v>
      </c>
      <c r="K15" s="231" t="e">
        <v>#DIV/0!</v>
      </c>
    </row>
    <row r="16" spans="1:11" ht="33" customHeight="1">
      <c r="A16" s="240" t="s">
        <v>244</v>
      </c>
      <c r="B16" s="228">
        <v>11400</v>
      </c>
      <c r="C16" s="230">
        <f t="shared" si="4"/>
        <v>3362.7</v>
      </c>
      <c r="D16" s="224">
        <f t="shared" si="1"/>
        <v>0</v>
      </c>
      <c r="E16" s="231">
        <f t="shared" si="2"/>
        <v>0</v>
      </c>
      <c r="F16" s="230">
        <f>SUM(район!C27:C28)</f>
        <v>2562.7</v>
      </c>
      <c r="G16" s="224">
        <f>SUM(район!D27:D28)</f>
        <v>0</v>
      </c>
      <c r="H16" s="231">
        <f t="shared" si="3"/>
        <v>0</v>
      </c>
      <c r="I16" s="230">
        <f>Справка!AJ30</f>
        <v>800</v>
      </c>
      <c r="J16" s="230">
        <f>Справка!AK30</f>
        <v>0</v>
      </c>
      <c r="K16" s="231">
        <v>63.08486242138365</v>
      </c>
    </row>
    <row r="17" spans="1:11" ht="22.5" customHeight="1">
      <c r="A17" s="240" t="s">
        <v>246</v>
      </c>
      <c r="B17" s="228">
        <v>11600</v>
      </c>
      <c r="C17" s="230">
        <f t="shared" si="4"/>
        <v>2335</v>
      </c>
      <c r="D17" s="224">
        <f t="shared" si="1"/>
        <v>108.45121</v>
      </c>
      <c r="E17" s="231">
        <f t="shared" si="2"/>
        <v>4.644591434689508</v>
      </c>
      <c r="F17" s="230">
        <f>район!C29</f>
        <v>2335</v>
      </c>
      <c r="G17" s="224">
        <f>район!D29</f>
        <v>108.45121</v>
      </c>
      <c r="H17" s="231">
        <f t="shared" si="3"/>
        <v>4.644591434689508</v>
      </c>
      <c r="I17" s="230"/>
      <c r="J17" s="224"/>
      <c r="K17" s="231" t="e">
        <v>#DIV/0!</v>
      </c>
    </row>
    <row r="18" spans="1:11" ht="22.5" customHeight="1">
      <c r="A18" s="240" t="s">
        <v>245</v>
      </c>
      <c r="B18" s="228">
        <v>11700</v>
      </c>
      <c r="C18" s="230">
        <f t="shared" si="4"/>
        <v>15</v>
      </c>
      <c r="D18" s="224">
        <f>G18+J18</f>
        <v>6.047720000000001</v>
      </c>
      <c r="E18" s="231">
        <f>D18/C18*100</f>
        <v>40.318133333333336</v>
      </c>
      <c r="F18" s="230">
        <f>SUM(район!C41:C42)</f>
        <v>15</v>
      </c>
      <c r="G18" s="224">
        <f>SUM(район!D41:D42)</f>
        <v>0.91978</v>
      </c>
      <c r="H18" s="231">
        <f>G18/F18*100</f>
        <v>6.131866666666666</v>
      </c>
      <c r="I18" s="230">
        <v>0</v>
      </c>
      <c r="J18" s="230">
        <f>Справка!AQ30</f>
        <v>5.127940000000001</v>
      </c>
      <c r="K18" s="231" t="e">
        <v>#DIV/0!</v>
      </c>
    </row>
    <row r="19" spans="1:11" ht="22.5" customHeight="1" thickBot="1">
      <c r="A19" s="241" t="s">
        <v>248</v>
      </c>
      <c r="B19" s="242">
        <v>11900</v>
      </c>
      <c r="C19" s="232">
        <f t="shared" si="4"/>
        <v>0</v>
      </c>
      <c r="D19" s="233">
        <f t="shared" si="1"/>
        <v>-2254.14</v>
      </c>
      <c r="E19" s="234" t="e">
        <f t="shared" si="2"/>
        <v>#DIV/0!</v>
      </c>
      <c r="F19" s="232">
        <f>район!C43</f>
        <v>0</v>
      </c>
      <c r="G19" s="233">
        <f>район!D43</f>
        <v>-2254.14</v>
      </c>
      <c r="H19" s="234" t="e">
        <f t="shared" si="3"/>
        <v>#DIV/0!</v>
      </c>
      <c r="I19" s="232">
        <v>0</v>
      </c>
      <c r="J19" s="233">
        <v>0</v>
      </c>
      <c r="K19" s="234" t="e">
        <v>#DIV/0!</v>
      </c>
    </row>
    <row r="20" spans="1:11" ht="33" customHeight="1" thickBot="1">
      <c r="A20" s="243" t="s">
        <v>249</v>
      </c>
      <c r="B20" s="244">
        <v>30000</v>
      </c>
      <c r="C20" s="248">
        <f t="shared" si="4"/>
        <v>0</v>
      </c>
      <c r="D20" s="249">
        <f t="shared" si="1"/>
        <v>0</v>
      </c>
      <c r="E20" s="250" t="e">
        <f t="shared" si="2"/>
        <v>#DIV/0!</v>
      </c>
      <c r="F20" s="248">
        <f>район!C48</f>
        <v>0</v>
      </c>
      <c r="G20" s="249">
        <f>район!D48</f>
        <v>0</v>
      </c>
      <c r="H20" s="250" t="e">
        <f t="shared" si="3"/>
        <v>#DIV/0!</v>
      </c>
      <c r="I20" s="248">
        <v>0</v>
      </c>
      <c r="J20" s="249">
        <v>0</v>
      </c>
      <c r="K20" s="250">
        <v>29.82961615012795</v>
      </c>
    </row>
    <row r="21" spans="1:11" ht="24" customHeight="1" thickBot="1">
      <c r="A21" s="243" t="s">
        <v>39</v>
      </c>
      <c r="B21" s="244"/>
      <c r="C21" s="248">
        <f>SUM(C4,C12,C20)</f>
        <v>93797.4</v>
      </c>
      <c r="D21" s="249">
        <f>SUM(D4,D12,D20)</f>
        <v>1976.4800500000008</v>
      </c>
      <c r="E21" s="250">
        <f t="shared" si="2"/>
        <v>2.107179996460457</v>
      </c>
      <c r="F21" s="248">
        <f>SUM(F4,F12,F20)</f>
        <v>76396.3</v>
      </c>
      <c r="G21" s="249">
        <f>SUM(G4,G12,G20)</f>
        <v>1175.7919700000007</v>
      </c>
      <c r="H21" s="250">
        <f t="shared" si="3"/>
        <v>1.539069261207677</v>
      </c>
      <c r="I21" s="248">
        <f>I4+I12</f>
        <v>17401.1</v>
      </c>
      <c r="J21" s="249">
        <f>J4+J12</f>
        <v>800.6880800000001</v>
      </c>
      <c r="K21" s="250">
        <f>J21/I21*100</f>
        <v>4.6013647413094585</v>
      </c>
    </row>
    <row r="22" spans="1:11" ht="33" customHeight="1" thickBot="1">
      <c r="A22" s="243" t="s">
        <v>250</v>
      </c>
      <c r="B22" s="244">
        <v>20000</v>
      </c>
      <c r="C22" s="248">
        <f>F22-I35</f>
        <v>267722.7</v>
      </c>
      <c r="D22" s="248">
        <f>SUM(G22-J35)</f>
        <v>12498.05</v>
      </c>
      <c r="E22" s="250">
        <f t="shared" si="2"/>
        <v>4.668281770652992</v>
      </c>
      <c r="F22" s="248">
        <f>район!C45</f>
        <v>269222.7</v>
      </c>
      <c r="G22" s="249">
        <f>район!D45</f>
        <v>12498.05</v>
      </c>
      <c r="H22" s="250">
        <f t="shared" si="3"/>
        <v>4.642271992666294</v>
      </c>
      <c r="I22" s="248">
        <f>Справка!AY30</f>
        <v>39757.5</v>
      </c>
      <c r="J22" s="248">
        <f>Справка!AZ30</f>
        <v>2532.9999999999995</v>
      </c>
      <c r="K22" s="250">
        <f aca="true" t="shared" si="5" ref="K22:K35">J22/I22*100</f>
        <v>6.371124944978934</v>
      </c>
    </row>
    <row r="23" spans="1:12" ht="29.25" customHeight="1" thickBot="1">
      <c r="A23" s="251" t="s">
        <v>266</v>
      </c>
      <c r="B23" s="244"/>
      <c r="C23" s="248">
        <f>SUM(C21:C22)</f>
        <v>361520.1</v>
      </c>
      <c r="D23" s="249">
        <f>SUM(D21:D22)</f>
        <v>14474.53005</v>
      </c>
      <c r="E23" s="250">
        <f t="shared" si="2"/>
        <v>4.003796759848208</v>
      </c>
      <c r="F23" s="248">
        <f>SUM(F21:F22)</f>
        <v>345619</v>
      </c>
      <c r="G23" s="249">
        <f>SUM(G21:G22)</f>
        <v>13673.84197</v>
      </c>
      <c r="H23" s="250">
        <f t="shared" si="3"/>
        <v>3.956333989161475</v>
      </c>
      <c r="I23" s="248">
        <f>I21+I22</f>
        <v>57158.6</v>
      </c>
      <c r="J23" s="249">
        <f>J21+J22</f>
        <v>3333.68808</v>
      </c>
      <c r="K23" s="250">
        <f t="shared" si="5"/>
        <v>5.83234732831105</v>
      </c>
      <c r="L23" s="264"/>
    </row>
    <row r="24" spans="1:11" ht="29.25" customHeight="1" thickBot="1">
      <c r="A24" s="251" t="s">
        <v>251</v>
      </c>
      <c r="B24" s="244"/>
      <c r="C24" s="248">
        <f>C25+C26+C27+C28+C29+C30+C31+C32+C33+C34+C35</f>
        <v>410380.69999999995</v>
      </c>
      <c r="D24" s="249">
        <f>D25+D26+D27+D28+D29+D30+D31+D32+D33++D34+D35</f>
        <v>6091.643010000001</v>
      </c>
      <c r="E24" s="250">
        <f t="shared" si="2"/>
        <v>1.4843882789809562</v>
      </c>
      <c r="F24" s="248">
        <f>SUM(F25:F35)</f>
        <v>352919</v>
      </c>
      <c r="G24" s="249">
        <f>SUM(G25:G35)</f>
        <v>5705.90539</v>
      </c>
      <c r="H24" s="250">
        <f t="shared" si="3"/>
        <v>1.6167747811820843</v>
      </c>
      <c r="I24" s="248">
        <f>I25+I26+I27+I28+I29+I32+I33+I34+I35</f>
        <v>57461.7</v>
      </c>
      <c r="J24" s="248">
        <f>J25+J26+J27+J28+J29+J32+J34+J33+J35</f>
        <v>385.73762</v>
      </c>
      <c r="K24" s="250">
        <f t="shared" si="5"/>
        <v>0.6712951757431471</v>
      </c>
    </row>
    <row r="25" spans="1:11" ht="30.75" customHeight="1" thickBot="1">
      <c r="A25" s="252" t="s">
        <v>252</v>
      </c>
      <c r="B25" s="253" t="s">
        <v>47</v>
      </c>
      <c r="C25" s="254">
        <f aca="true" t="shared" si="6" ref="C25:D35">F25+I25</f>
        <v>30044.300000000003</v>
      </c>
      <c r="D25" s="255">
        <f t="shared" si="1"/>
        <v>516.1095</v>
      </c>
      <c r="E25" s="256">
        <f t="shared" si="2"/>
        <v>1.7178283401510435</v>
      </c>
      <c r="F25" s="254">
        <f>район!C54</f>
        <v>18476.600000000002</v>
      </c>
      <c r="G25" s="254">
        <f>район!D54</f>
        <v>329.98412</v>
      </c>
      <c r="H25" s="256">
        <f t="shared" si="3"/>
        <v>1.7859569401296775</v>
      </c>
      <c r="I25" s="254">
        <f>Справка!BW30</f>
        <v>11567.7</v>
      </c>
      <c r="J25" s="254">
        <f>Справка!BX30</f>
        <v>186.12537999999998</v>
      </c>
      <c r="K25" s="250">
        <f t="shared" si="5"/>
        <v>1.6090093968550359</v>
      </c>
    </row>
    <row r="26" spans="1:11" ht="30.75" customHeight="1" thickBot="1">
      <c r="A26" s="240" t="s">
        <v>253</v>
      </c>
      <c r="B26" s="229" t="s">
        <v>51</v>
      </c>
      <c r="C26" s="230">
        <f t="shared" si="6"/>
        <v>2890</v>
      </c>
      <c r="D26" s="224">
        <f t="shared" si="1"/>
        <v>114.25462</v>
      </c>
      <c r="E26" s="231">
        <f t="shared" si="2"/>
        <v>3.9534470588235298</v>
      </c>
      <c r="F26" s="230">
        <f>район!C62</f>
        <v>1445</v>
      </c>
      <c r="G26" s="224">
        <f>район!D62</f>
        <v>120.4</v>
      </c>
      <c r="H26" s="231">
        <f t="shared" si="3"/>
        <v>8.332179930795848</v>
      </c>
      <c r="I26" s="230">
        <f>Справка!CL30</f>
        <v>1445.0000000000002</v>
      </c>
      <c r="J26" s="230">
        <f>Справка!CM30</f>
        <v>-6.14538</v>
      </c>
      <c r="K26" s="250">
        <f t="shared" si="5"/>
        <v>-0.42528581314878894</v>
      </c>
    </row>
    <row r="27" spans="1:11" ht="33" customHeight="1" thickBot="1">
      <c r="A27" s="240" t="s">
        <v>262</v>
      </c>
      <c r="B27" s="229" t="s">
        <v>55</v>
      </c>
      <c r="C27" s="230">
        <f t="shared" si="6"/>
        <v>1373.3000000000002</v>
      </c>
      <c r="D27" s="224">
        <f t="shared" si="1"/>
        <v>8</v>
      </c>
      <c r="E27" s="231">
        <f t="shared" si="2"/>
        <v>0.5825384111264836</v>
      </c>
      <c r="F27" s="230">
        <f>район!C64</f>
        <v>720.1</v>
      </c>
      <c r="G27" s="224">
        <f>район!D64</f>
        <v>8</v>
      </c>
      <c r="H27" s="231">
        <f t="shared" si="3"/>
        <v>1.110956811553951</v>
      </c>
      <c r="I27" s="230">
        <f>Справка!CO30</f>
        <v>653.2</v>
      </c>
      <c r="J27" s="230">
        <f>Справка!CP30</f>
        <v>0</v>
      </c>
      <c r="K27" s="250">
        <f t="shared" si="5"/>
        <v>0</v>
      </c>
    </row>
    <row r="28" spans="1:11" ht="30" customHeight="1" thickBot="1">
      <c r="A28" s="240" t="s">
        <v>254</v>
      </c>
      <c r="B28" s="229" t="s">
        <v>61</v>
      </c>
      <c r="C28" s="230">
        <f t="shared" si="6"/>
        <v>27171.4</v>
      </c>
      <c r="D28" s="224">
        <f t="shared" si="1"/>
        <v>0</v>
      </c>
      <c r="E28" s="231">
        <f t="shared" si="2"/>
        <v>0</v>
      </c>
      <c r="F28" s="230">
        <f>район!C67</f>
        <v>25840</v>
      </c>
      <c r="G28" s="224">
        <f>район!D67</f>
        <v>0</v>
      </c>
      <c r="H28" s="231">
        <f t="shared" si="3"/>
        <v>0</v>
      </c>
      <c r="I28" s="230">
        <f>Справка!CR30</f>
        <v>1331.4</v>
      </c>
      <c r="J28" s="224">
        <f>Справка!CS30</f>
        <v>0</v>
      </c>
      <c r="K28" s="250">
        <f t="shared" si="5"/>
        <v>0</v>
      </c>
    </row>
    <row r="29" spans="1:11" ht="30" customHeight="1" thickBot="1">
      <c r="A29" s="240" t="s">
        <v>255</v>
      </c>
      <c r="B29" s="229" t="s">
        <v>66</v>
      </c>
      <c r="C29" s="230">
        <f t="shared" si="6"/>
        <v>22216.199999999997</v>
      </c>
      <c r="D29" s="224">
        <f t="shared" si="1"/>
        <v>0</v>
      </c>
      <c r="E29" s="231">
        <f t="shared" si="2"/>
        <v>0</v>
      </c>
      <c r="F29" s="230">
        <f>район!C72</f>
        <v>6634.5</v>
      </c>
      <c r="G29" s="224">
        <f>район!D72</f>
        <v>0</v>
      </c>
      <c r="H29" s="231">
        <f t="shared" si="3"/>
        <v>0</v>
      </c>
      <c r="I29" s="230">
        <f>Справка!CU30</f>
        <v>15581.699999999999</v>
      </c>
      <c r="J29" s="224">
        <f>Справка!CV30</f>
        <v>0</v>
      </c>
      <c r="K29" s="250">
        <f t="shared" si="5"/>
        <v>0</v>
      </c>
    </row>
    <row r="30" spans="1:11" ht="30" customHeight="1" thickBot="1">
      <c r="A30" s="240" t="s">
        <v>256</v>
      </c>
      <c r="B30" s="229" t="s">
        <v>74</v>
      </c>
      <c r="C30" s="230">
        <f t="shared" si="6"/>
        <v>60</v>
      </c>
      <c r="D30" s="224">
        <f t="shared" si="1"/>
        <v>0</v>
      </c>
      <c r="E30" s="231">
        <f t="shared" si="2"/>
        <v>0</v>
      </c>
      <c r="F30" s="230">
        <f>район!C76</f>
        <v>60</v>
      </c>
      <c r="G30" s="224">
        <f>район!D76</f>
        <v>0</v>
      </c>
      <c r="H30" s="231">
        <f t="shared" si="3"/>
        <v>0</v>
      </c>
      <c r="I30" s="230"/>
      <c r="J30" s="224"/>
      <c r="K30" s="250">
        <v>0</v>
      </c>
    </row>
    <row r="31" spans="1:11" ht="30" customHeight="1" thickBot="1">
      <c r="A31" s="240" t="s">
        <v>257</v>
      </c>
      <c r="B31" s="229" t="s">
        <v>78</v>
      </c>
      <c r="C31" s="230">
        <f t="shared" si="6"/>
        <v>199395.4</v>
      </c>
      <c r="D31" s="224">
        <f t="shared" si="1"/>
        <v>2906.24605</v>
      </c>
      <c r="E31" s="231">
        <f t="shared" si="2"/>
        <v>1.457529135576849</v>
      </c>
      <c r="F31" s="230">
        <f>район!C78</f>
        <v>199395.4</v>
      </c>
      <c r="G31" s="224">
        <f>район!D78</f>
        <v>2906.24605</v>
      </c>
      <c r="H31" s="231">
        <f t="shared" si="3"/>
        <v>1.457529135576849</v>
      </c>
      <c r="I31" s="230"/>
      <c r="J31" s="224"/>
      <c r="K31" s="250">
        <v>0</v>
      </c>
    </row>
    <row r="32" spans="1:11" ht="30" customHeight="1" thickBot="1">
      <c r="A32" s="240" t="s">
        <v>258</v>
      </c>
      <c r="B32" s="229" t="s">
        <v>88</v>
      </c>
      <c r="C32" s="230">
        <f t="shared" si="6"/>
        <v>23711.5</v>
      </c>
      <c r="D32" s="224">
        <f t="shared" si="1"/>
        <v>260.28621000000004</v>
      </c>
      <c r="E32" s="231">
        <f t="shared" si="2"/>
        <v>1.09772140100795</v>
      </c>
      <c r="F32" s="230">
        <f>район!C83</f>
        <v>3417.6</v>
      </c>
      <c r="G32" s="224">
        <f>район!D83</f>
        <v>54.52859</v>
      </c>
      <c r="H32" s="231">
        <f t="shared" si="3"/>
        <v>1.5955228815543072</v>
      </c>
      <c r="I32" s="230">
        <f>Справка!CX30</f>
        <v>20293.9</v>
      </c>
      <c r="J32" s="230">
        <f>Справка!CY30</f>
        <v>205.75762000000003</v>
      </c>
      <c r="K32" s="250">
        <f t="shared" si="5"/>
        <v>1.013889001128418</v>
      </c>
    </row>
    <row r="33" spans="1:11" ht="30" customHeight="1" thickBot="1">
      <c r="A33" s="240" t="s">
        <v>259</v>
      </c>
      <c r="B33" s="229" t="s">
        <v>94</v>
      </c>
      <c r="C33" s="230">
        <f t="shared" si="6"/>
        <v>63099.200000000004</v>
      </c>
      <c r="D33" s="224">
        <f t="shared" si="1"/>
        <v>-125.85337000000001</v>
      </c>
      <c r="E33" s="231">
        <f t="shared" si="2"/>
        <v>-0.19945319433526892</v>
      </c>
      <c r="F33" s="230">
        <f>район!C86</f>
        <v>62903.100000000006</v>
      </c>
      <c r="G33" s="224">
        <f>район!D86</f>
        <v>-125.85337000000001</v>
      </c>
      <c r="H33" s="231">
        <f t="shared" si="3"/>
        <v>-0.20007498835510493</v>
      </c>
      <c r="I33" s="230">
        <f>Справка!DA30</f>
        <v>196.10000000000002</v>
      </c>
      <c r="J33" s="230">
        <f>Справка!DB30</f>
        <v>0</v>
      </c>
      <c r="K33" s="250">
        <f t="shared" si="5"/>
        <v>0</v>
      </c>
    </row>
    <row r="34" spans="1:11" ht="30" customHeight="1" thickBot="1">
      <c r="A34" s="240" t="s">
        <v>260</v>
      </c>
      <c r="B34" s="229" t="s">
        <v>264</v>
      </c>
      <c r="C34" s="230">
        <f t="shared" si="6"/>
        <v>8685.6</v>
      </c>
      <c r="D34" s="224">
        <f t="shared" si="1"/>
        <v>0</v>
      </c>
      <c r="E34" s="231">
        <f t="shared" si="2"/>
        <v>0</v>
      </c>
      <c r="F34" s="230">
        <f>район!C93</f>
        <v>3792.9</v>
      </c>
      <c r="G34" s="224">
        <f>район!D93</f>
        <v>0</v>
      </c>
      <c r="H34" s="231">
        <f t="shared" si="3"/>
        <v>0</v>
      </c>
      <c r="I34" s="230">
        <f>Справка!DD30</f>
        <v>4892.7</v>
      </c>
      <c r="J34" s="230">
        <f>Справка!DE30</f>
        <v>0</v>
      </c>
      <c r="K34" s="250">
        <f t="shared" si="5"/>
        <v>0</v>
      </c>
    </row>
    <row r="35" spans="1:11" ht="30" customHeight="1" thickBot="1">
      <c r="A35" s="241" t="s">
        <v>261</v>
      </c>
      <c r="B35" s="257" t="s">
        <v>265</v>
      </c>
      <c r="C35" s="230">
        <f t="shared" si="6"/>
        <v>31733.8</v>
      </c>
      <c r="D35" s="230">
        <f t="shared" si="6"/>
        <v>2412.6</v>
      </c>
      <c r="E35" s="234">
        <f t="shared" si="2"/>
        <v>7.602619289212133</v>
      </c>
      <c r="F35" s="232">
        <f>район!C98</f>
        <v>30233.8</v>
      </c>
      <c r="G35" s="233">
        <f>район!D98</f>
        <v>2412.6</v>
      </c>
      <c r="H35" s="234">
        <f t="shared" si="3"/>
        <v>7.979810675469176</v>
      </c>
      <c r="I35" s="232">
        <f>Справка!DG30</f>
        <v>1500</v>
      </c>
      <c r="J35" s="232">
        <f>Справка!DH30</f>
        <v>0</v>
      </c>
      <c r="K35" s="250">
        <f t="shared" si="5"/>
        <v>0</v>
      </c>
    </row>
    <row r="36" spans="3:11" ht="15.75">
      <c r="C36" s="264"/>
      <c r="D36" s="264"/>
      <c r="E36" s="264"/>
      <c r="F36" s="264"/>
      <c r="G36" s="264"/>
      <c r="H36" s="264"/>
      <c r="I36" s="264"/>
      <c r="J36" s="264"/>
      <c r="K36" s="264"/>
    </row>
    <row r="37" ht="15.75">
      <c r="A37" s="225" t="s">
        <v>115</v>
      </c>
    </row>
    <row r="38" spans="1:5" ht="15.75">
      <c r="A38" s="225" t="s">
        <v>270</v>
      </c>
      <c r="D38" s="382" t="s">
        <v>271</v>
      </c>
      <c r="E38" s="382"/>
    </row>
  </sheetData>
  <sheetProtection/>
  <mergeCells count="7">
    <mergeCell ref="D38:E38"/>
    <mergeCell ref="A1:K1"/>
    <mergeCell ref="C2:E2"/>
    <mergeCell ref="F2:H2"/>
    <mergeCell ref="I2:K2"/>
    <mergeCell ref="A2:A3"/>
    <mergeCell ref="B2:B3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90" zoomScaleSheetLayoutView="90" zoomScalePageLayoutView="0" workbookViewId="0" topLeftCell="A59">
      <selection activeCell="D93" sqref="D93"/>
    </sheetView>
  </sheetViews>
  <sheetFormatPr defaultColWidth="9.00390625" defaultRowHeight="12.75"/>
  <cols>
    <col min="1" max="1" width="15.75390625" style="73" customWidth="1"/>
    <col min="2" max="2" width="54.125" style="74" customWidth="1"/>
    <col min="3" max="4" width="17.75390625" style="75" customWidth="1"/>
    <col min="5" max="5" width="12.125" style="75" customWidth="1"/>
    <col min="6" max="6" width="12.625" style="75" customWidth="1"/>
    <col min="7" max="16384" width="9.125" style="75" customWidth="1"/>
  </cols>
  <sheetData>
    <row r="1" spans="1:7" ht="18" customHeight="1">
      <c r="A1" s="430" t="s">
        <v>292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302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964.4000000000001</v>
      </c>
      <c r="D5" s="7">
        <f>SUM(D6,D8,D10,D13,D15)</f>
        <v>34.67571</v>
      </c>
      <c r="E5" s="8">
        <f>D5/C5*100</f>
        <v>3.59557341352136</v>
      </c>
      <c r="F5" s="8">
        <f>D5-C5</f>
        <v>-929.7242900000001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509.7</v>
      </c>
      <c r="D6" s="7">
        <f>SUM(D7)</f>
        <v>27.18826</v>
      </c>
      <c r="E6" s="8">
        <f aca="true" t="shared" si="0" ref="E6:E46">D6/C6*100</f>
        <v>5.334169119089661</v>
      </c>
      <c r="F6" s="8">
        <f aca="true" t="shared" si="1" ref="F6:F46">D6-C6</f>
        <v>-482.51174</v>
      </c>
      <c r="G6" s="1"/>
    </row>
    <row r="7" spans="1:7" s="33" customFormat="1" ht="15">
      <c r="A7" s="10">
        <v>1010200001</v>
      </c>
      <c r="B7" s="11" t="s">
        <v>6</v>
      </c>
      <c r="C7" s="105">
        <v>509.7</v>
      </c>
      <c r="D7" s="105">
        <v>27.18826</v>
      </c>
      <c r="E7" s="8">
        <f t="shared" si="0"/>
        <v>5.334169119089661</v>
      </c>
      <c r="F7" s="8">
        <f t="shared" si="1"/>
        <v>-482.51174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17</v>
      </c>
      <c r="D8" s="7">
        <f>SUM(D9)</f>
        <v>0</v>
      </c>
      <c r="E8" s="8">
        <f t="shared" si="0"/>
        <v>0</v>
      </c>
      <c r="F8" s="8">
        <f t="shared" si="1"/>
        <v>-17</v>
      </c>
      <c r="G8" s="1"/>
    </row>
    <row r="9" spans="1:7" s="33" customFormat="1" ht="15">
      <c r="A9" s="10">
        <v>1050300001</v>
      </c>
      <c r="B9" s="10" t="s">
        <v>9</v>
      </c>
      <c r="C9" s="8">
        <v>17</v>
      </c>
      <c r="D9" s="8">
        <v>0</v>
      </c>
      <c r="E9" s="8">
        <f t="shared" si="0"/>
        <v>0</v>
      </c>
      <c r="F9" s="8">
        <f t="shared" si="1"/>
        <v>-17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418.7</v>
      </c>
      <c r="D10" s="7">
        <f>SUM(D11:D12)</f>
        <v>5.28745</v>
      </c>
      <c r="E10" s="144">
        <f t="shared" si="0"/>
        <v>1.2628254119894913</v>
      </c>
      <c r="F10" s="8">
        <f t="shared" si="1"/>
        <v>-413.41255</v>
      </c>
      <c r="G10" s="1"/>
    </row>
    <row r="11" spans="1:7" s="33" customFormat="1" ht="15">
      <c r="A11" s="10">
        <v>1060600000</v>
      </c>
      <c r="B11" s="10" t="s">
        <v>11</v>
      </c>
      <c r="C11" s="8">
        <v>390.8</v>
      </c>
      <c r="D11" s="8">
        <v>4.45892</v>
      </c>
      <c r="E11" s="8">
        <f t="shared" si="0"/>
        <v>1.1409723643807572</v>
      </c>
      <c r="F11" s="8">
        <f t="shared" si="1"/>
        <v>-386.34108000000003</v>
      </c>
      <c r="G11" s="1"/>
    </row>
    <row r="12" spans="1:7" s="33" customFormat="1" ht="15" customHeight="1">
      <c r="A12" s="34">
        <v>1060103010</v>
      </c>
      <c r="B12" s="35" t="s">
        <v>12</v>
      </c>
      <c r="C12" s="66">
        <v>27.9</v>
      </c>
      <c r="D12" s="51">
        <v>0.82853</v>
      </c>
      <c r="E12" s="8">
        <f t="shared" si="0"/>
        <v>2.969641577060932</v>
      </c>
      <c r="F12" s="8">
        <f t="shared" si="1"/>
        <v>-27.071469999999998</v>
      </c>
      <c r="G12" s="1"/>
    </row>
    <row r="13" spans="1:7" s="33" customFormat="1" ht="47.25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4.25" customHeight="1">
      <c r="A15" s="6"/>
      <c r="B15" s="6" t="s">
        <v>15</v>
      </c>
      <c r="C15" s="7">
        <f>SUM(C16:C19)</f>
        <v>19</v>
      </c>
      <c r="D15" s="7">
        <f>SUM(D16:D19)</f>
        <v>2.2</v>
      </c>
      <c r="E15" s="8">
        <f t="shared" si="0"/>
        <v>11.578947368421053</v>
      </c>
      <c r="F15" s="8">
        <f t="shared" si="1"/>
        <v>-16.8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28.5" customHeight="1">
      <c r="A17" s="10">
        <v>1080400001</v>
      </c>
      <c r="B17" s="11" t="s">
        <v>17</v>
      </c>
      <c r="C17" s="8">
        <v>19</v>
      </c>
      <c r="D17" s="8">
        <v>2.2</v>
      </c>
      <c r="E17" s="8">
        <f t="shared" si="0"/>
        <v>11.578947368421053</v>
      </c>
      <c r="F17" s="8">
        <f t="shared" si="1"/>
        <v>-16.8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SUM(C21:C37)</f>
        <v>176</v>
      </c>
      <c r="D20" s="7">
        <f>SUM(D21:D36)</f>
        <v>1.575</v>
      </c>
      <c r="E20" s="8">
        <f t="shared" si="0"/>
        <v>0.8948863636363636</v>
      </c>
      <c r="F20" s="8">
        <f t="shared" si="1"/>
        <v>-174.425</v>
      </c>
      <c r="G20" s="1"/>
    </row>
    <row r="21" spans="1:7" s="33" customFormat="1" ht="13.5" customHeight="1">
      <c r="A21" s="10">
        <v>1110501101</v>
      </c>
      <c r="B21" s="10" t="s">
        <v>22</v>
      </c>
      <c r="C21" s="8">
        <v>115</v>
      </c>
      <c r="D21" s="8">
        <v>1.575</v>
      </c>
      <c r="E21" s="8">
        <f t="shared" si="0"/>
        <v>1.3695652173913042</v>
      </c>
      <c r="F21" s="8">
        <f t="shared" si="1"/>
        <v>-113.425</v>
      </c>
      <c r="G21" s="1"/>
    </row>
    <row r="22" spans="1:7" s="33" customFormat="1" ht="16.5" customHeight="1">
      <c r="A22" s="10">
        <v>1110503505</v>
      </c>
      <c r="B22" s="10" t="s">
        <v>23</v>
      </c>
      <c r="C22" s="8"/>
      <c r="D22" s="8"/>
      <c r="E22" s="8" t="e">
        <f t="shared" si="0"/>
        <v>#DIV/0!</v>
      </c>
      <c r="F22" s="8">
        <f t="shared" si="1"/>
        <v>0</v>
      </c>
      <c r="G22" s="1"/>
    </row>
    <row r="23" spans="1:7" s="33" customFormat="1" ht="24.75" customHeight="1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17.25" customHeight="1">
      <c r="A24" s="10">
        <v>1110503505</v>
      </c>
      <c r="B24" s="10" t="s">
        <v>23</v>
      </c>
      <c r="C24" s="8"/>
      <c r="D24" s="8">
        <v>0</v>
      </c>
      <c r="E24" s="8"/>
      <c r="F24" s="8"/>
      <c r="G24" s="1"/>
    </row>
    <row r="25" spans="1:7" s="33" customFormat="1" ht="14.25" customHeight="1">
      <c r="A25" s="10">
        <v>1140601410</v>
      </c>
      <c r="B25" s="11" t="s">
        <v>27</v>
      </c>
      <c r="C25" s="8">
        <v>60</v>
      </c>
      <c r="D25" s="8">
        <v>0</v>
      </c>
      <c r="E25" s="8">
        <f t="shared" si="0"/>
        <v>0</v>
      </c>
      <c r="F25" s="8">
        <f t="shared" si="1"/>
        <v>-60</v>
      </c>
      <c r="G25" s="1"/>
    </row>
    <row r="26" spans="1:7" s="33" customFormat="1" ht="14.2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6.5" customHeight="1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33" customHeight="1">
      <c r="A34" s="306">
        <v>1130305010</v>
      </c>
      <c r="B34" s="307" t="s">
        <v>275</v>
      </c>
      <c r="C34" s="292">
        <v>1</v>
      </c>
      <c r="D34" s="292"/>
      <c r="E34" s="292">
        <f t="shared" si="0"/>
        <v>0</v>
      </c>
      <c r="F34" s="292">
        <f t="shared" si="1"/>
        <v>-1</v>
      </c>
      <c r="G34" s="304"/>
    </row>
    <row r="35" spans="1:7" s="33" customFormat="1" ht="15.75" customHeight="1" hidden="1">
      <c r="A35" s="10">
        <v>1169000000</v>
      </c>
      <c r="B35" s="11" t="s">
        <v>37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6.5" customHeight="1">
      <c r="A36" s="10">
        <v>1170505005</v>
      </c>
      <c r="B36" s="10" t="s">
        <v>38</v>
      </c>
      <c r="C36" s="8"/>
      <c r="D36" s="8"/>
      <c r="E36" s="8"/>
      <c r="F36" s="8">
        <f t="shared" si="1"/>
        <v>0</v>
      </c>
      <c r="G36" s="1"/>
    </row>
    <row r="37" spans="1:7" s="33" customFormat="1" ht="16.5" customHeight="1" hidden="1">
      <c r="A37" s="10">
        <v>1190500010</v>
      </c>
      <c r="B37" s="10" t="s">
        <v>214</v>
      </c>
      <c r="C37" s="8"/>
      <c r="D37" s="8"/>
      <c r="E37" s="8"/>
      <c r="F37" s="8"/>
      <c r="G37" s="1"/>
    </row>
    <row r="38" spans="1:7" s="33" customFormat="1" ht="15.75">
      <c r="A38" s="6"/>
      <c r="B38" s="6" t="s">
        <v>39</v>
      </c>
      <c r="C38" s="7">
        <f>SUM(C20,C5)</f>
        <v>1140.4</v>
      </c>
      <c r="D38" s="7">
        <f>SUM(D20,D5)</f>
        <v>36.250710000000005</v>
      </c>
      <c r="E38" s="8">
        <f t="shared" si="0"/>
        <v>3.1787714836899337</v>
      </c>
      <c r="F38" s="8">
        <f t="shared" si="1"/>
        <v>-1104.14929</v>
      </c>
      <c r="G38" s="1"/>
    </row>
    <row r="39" spans="1:7" s="33" customFormat="1" ht="15.75">
      <c r="A39" s="6"/>
      <c r="B39" s="6" t="s">
        <v>40</v>
      </c>
      <c r="C39" s="7">
        <f>C40+C41+C42+C43</f>
        <v>2172.218</v>
      </c>
      <c r="D39" s="7">
        <f>SUM(D40:D43)</f>
        <v>165.5</v>
      </c>
      <c r="E39" s="8">
        <f t="shared" si="0"/>
        <v>7.618940640396129</v>
      </c>
      <c r="F39" s="8">
        <f t="shared" si="1"/>
        <v>-2006.7179999999998</v>
      </c>
      <c r="G39" s="1"/>
    </row>
    <row r="40" spans="1:7" s="33" customFormat="1" ht="15">
      <c r="A40" s="10">
        <v>2020100000</v>
      </c>
      <c r="B40" s="10" t="s">
        <v>272</v>
      </c>
      <c r="C40" s="8">
        <v>1821.6</v>
      </c>
      <c r="D40" s="8">
        <v>155.9</v>
      </c>
      <c r="E40" s="8">
        <f t="shared" si="0"/>
        <v>8.558410188844972</v>
      </c>
      <c r="F40" s="8">
        <f t="shared" si="1"/>
        <v>-1665.6999999999998</v>
      </c>
      <c r="G40" s="1"/>
    </row>
    <row r="41" spans="1:7" s="33" customFormat="1" ht="15">
      <c r="A41" s="10">
        <v>2020200000</v>
      </c>
      <c r="B41" s="10" t="s">
        <v>221</v>
      </c>
      <c r="C41" s="8">
        <v>235.1</v>
      </c>
      <c r="D41" s="8">
        <v>0</v>
      </c>
      <c r="E41" s="8">
        <f t="shared" si="0"/>
        <v>0</v>
      </c>
      <c r="F41" s="8">
        <f t="shared" si="1"/>
        <v>-235.1</v>
      </c>
      <c r="G41" s="1"/>
    </row>
    <row r="42" spans="1:7" s="33" customFormat="1" ht="15" customHeight="1">
      <c r="A42" s="10">
        <v>2020300000</v>
      </c>
      <c r="B42" s="10" t="s">
        <v>222</v>
      </c>
      <c r="C42" s="8">
        <v>115.518</v>
      </c>
      <c r="D42" s="8">
        <v>9.6</v>
      </c>
      <c r="E42" s="8">
        <f t="shared" si="0"/>
        <v>8.310393185477588</v>
      </c>
      <c r="F42" s="8">
        <f t="shared" si="1"/>
        <v>-105.918</v>
      </c>
      <c r="G42" s="1"/>
    </row>
    <row r="43" spans="1:7" s="33" customFormat="1" ht="15" customHeight="1">
      <c r="A43" s="10">
        <v>2020400000</v>
      </c>
      <c r="B43" s="10" t="s">
        <v>118</v>
      </c>
      <c r="C43" s="8">
        <v>0</v>
      </c>
      <c r="D43" s="8">
        <v>0</v>
      </c>
      <c r="E43" s="8" t="e">
        <f t="shared" si="0"/>
        <v>#DIV/0!</v>
      </c>
      <c r="F43" s="8">
        <f>D43-C43</f>
        <v>0</v>
      </c>
      <c r="G43" s="1"/>
    </row>
    <row r="44" spans="1:7" s="33" customFormat="1" ht="31.5">
      <c r="A44" s="6">
        <v>3000000000</v>
      </c>
      <c r="B44" s="12" t="s">
        <v>43</v>
      </c>
      <c r="C44" s="7">
        <v>14</v>
      </c>
      <c r="D44" s="7">
        <v>0</v>
      </c>
      <c r="E44" s="8">
        <f t="shared" si="0"/>
        <v>0</v>
      </c>
      <c r="F44" s="8">
        <f t="shared" si="1"/>
        <v>-14</v>
      </c>
      <c r="G44" s="1"/>
    </row>
    <row r="45" spans="1:7" s="33" customFormat="1" ht="15.75">
      <c r="A45" s="6"/>
      <c r="B45" s="6" t="s">
        <v>44</v>
      </c>
      <c r="C45" s="7">
        <f>SUM(C39,C38)</f>
        <v>3312.618</v>
      </c>
      <c r="D45" s="7">
        <f>SUM(D39,D38)</f>
        <v>201.75071</v>
      </c>
      <c r="E45" s="8">
        <f t="shared" si="0"/>
        <v>6.09037051661254</v>
      </c>
      <c r="F45" s="8">
        <f t="shared" si="1"/>
        <v>-3110.86729</v>
      </c>
      <c r="G45" s="1"/>
    </row>
    <row r="46" spans="1:7" s="33" customFormat="1" ht="15.75">
      <c r="A46" s="6"/>
      <c r="B46" s="9" t="s">
        <v>45</v>
      </c>
      <c r="C46" s="7">
        <f>C95-C45</f>
        <v>0</v>
      </c>
      <c r="D46" s="7">
        <f>D95-D45</f>
        <v>-167.89609000000002</v>
      </c>
      <c r="E46" s="8" t="e">
        <f t="shared" si="0"/>
        <v>#DIV/0!</v>
      </c>
      <c r="F46" s="8">
        <f t="shared" si="1"/>
        <v>-167.89609000000002</v>
      </c>
      <c r="G46" s="14"/>
    </row>
    <row r="47" spans="1:7" s="33" customFormat="1" ht="8.25" customHeight="1">
      <c r="A47" s="15"/>
      <c r="B47" s="16"/>
      <c r="C47" s="17"/>
      <c r="D47" s="17"/>
      <c r="E47" s="258"/>
      <c r="F47" s="258"/>
      <c r="G47" s="14"/>
    </row>
    <row r="48" spans="1:6" s="33" customFormat="1" ht="3" customHeight="1">
      <c r="A48" s="31"/>
      <c r="B48" s="32"/>
      <c r="C48" s="259"/>
      <c r="D48" s="259"/>
      <c r="E48" s="259"/>
      <c r="F48" s="259"/>
    </row>
    <row r="49" spans="1:7" s="33" customFormat="1" ht="15">
      <c r="A49" s="37"/>
      <c r="B49" s="38"/>
      <c r="C49" s="66"/>
      <c r="D49" s="66"/>
      <c r="E49" s="66"/>
      <c r="F49" s="66"/>
      <c r="G49" s="36"/>
    </row>
    <row r="50" spans="1:7" s="33" customFormat="1" ht="63">
      <c r="A50" s="39" t="s">
        <v>0</v>
      </c>
      <c r="B50" s="39" t="s">
        <v>46</v>
      </c>
      <c r="C50" s="295" t="s">
        <v>302</v>
      </c>
      <c r="D50" s="296" t="s">
        <v>304</v>
      </c>
      <c r="E50" s="260" t="s">
        <v>2</v>
      </c>
      <c r="F50" s="261" t="s">
        <v>3</v>
      </c>
      <c r="G50" s="36"/>
    </row>
    <row r="51" spans="1:7" s="33" customFormat="1" ht="15.75">
      <c r="A51" s="40">
        <v>1</v>
      </c>
      <c r="B51" s="41">
        <v>2</v>
      </c>
      <c r="C51" s="262"/>
      <c r="D51" s="262"/>
      <c r="E51" s="262"/>
      <c r="F51" s="51"/>
      <c r="G51" s="36"/>
    </row>
    <row r="52" spans="1:7" s="33" customFormat="1" ht="15.75">
      <c r="A52" s="42" t="s">
        <v>47</v>
      </c>
      <c r="B52" s="43" t="s">
        <v>48</v>
      </c>
      <c r="C52" s="44">
        <f>SUM(C53:C56)</f>
        <v>684.918</v>
      </c>
      <c r="D52" s="44">
        <f>SUM(D53:D56)</f>
        <v>12.8</v>
      </c>
      <c r="E52" s="8">
        <f aca="true" t="shared" si="2" ref="E52:E95">D52/C52*100</f>
        <v>1.8688368534627502</v>
      </c>
      <c r="F52" s="8">
        <f aca="true" t="shared" si="3" ref="F52:F95">D52-C52</f>
        <v>-672.118</v>
      </c>
      <c r="G52" s="36"/>
    </row>
    <row r="53" spans="1:7" s="33" customFormat="1" ht="15.75">
      <c r="A53" s="45" t="s">
        <v>49</v>
      </c>
      <c r="B53" s="46" t="s">
        <v>50</v>
      </c>
      <c r="C53" s="47">
        <v>654.918</v>
      </c>
      <c r="D53" s="47">
        <v>12.8</v>
      </c>
      <c r="E53" s="8">
        <f t="shared" si="2"/>
        <v>1.9544431516617347</v>
      </c>
      <c r="F53" s="8">
        <f t="shared" si="3"/>
        <v>-642.118</v>
      </c>
      <c r="G53" s="36"/>
    </row>
    <row r="54" spans="1:7" s="33" customFormat="1" ht="15.75">
      <c r="A54" s="45" t="s">
        <v>156</v>
      </c>
      <c r="B54" s="50" t="s">
        <v>225</v>
      </c>
      <c r="C54" s="47">
        <v>15</v>
      </c>
      <c r="D54" s="47">
        <v>0</v>
      </c>
      <c r="E54" s="8"/>
      <c r="F54" s="8"/>
      <c r="G54" s="36"/>
    </row>
    <row r="55" spans="1:7" s="33" customFormat="1" ht="31.5">
      <c r="A55" s="45" t="s">
        <v>122</v>
      </c>
      <c r="B55" s="46" t="s">
        <v>306</v>
      </c>
      <c r="C55" s="47">
        <v>15</v>
      </c>
      <c r="D55" s="47">
        <v>0</v>
      </c>
      <c r="E55" s="8"/>
      <c r="F55" s="8"/>
      <c r="G55" s="36"/>
    </row>
    <row r="56" spans="1:7" s="33" customFormat="1" ht="15.75">
      <c r="A56" s="45" t="s">
        <v>126</v>
      </c>
      <c r="B56" s="46" t="s">
        <v>219</v>
      </c>
      <c r="C56" s="47">
        <v>0</v>
      </c>
      <c r="D56" s="47">
        <v>0</v>
      </c>
      <c r="E56" s="8"/>
      <c r="F56" s="8"/>
      <c r="G56" s="36"/>
    </row>
    <row r="57" spans="1:7" s="33" customFormat="1" ht="15.75">
      <c r="A57" s="42" t="s">
        <v>51</v>
      </c>
      <c r="B57" s="48" t="s">
        <v>52</v>
      </c>
      <c r="C57" s="44">
        <f>SUM(C58)</f>
        <v>115.4</v>
      </c>
      <c r="D57" s="44">
        <f>SUM(D58)</f>
        <v>-6.14538</v>
      </c>
      <c r="E57" s="8">
        <f t="shared" si="2"/>
        <v>-5.325285961871751</v>
      </c>
      <c r="F57" s="8">
        <f t="shared" si="3"/>
        <v>-121.54538000000001</v>
      </c>
      <c r="G57" s="36"/>
    </row>
    <row r="58" spans="1:6" s="33" customFormat="1" ht="15.75">
      <c r="A58" s="49" t="s">
        <v>53</v>
      </c>
      <c r="B58" s="50" t="s">
        <v>54</v>
      </c>
      <c r="C58" s="51">
        <v>115.4</v>
      </c>
      <c r="D58" s="51">
        <v>-6.14538</v>
      </c>
      <c r="E58" s="8">
        <f t="shared" si="2"/>
        <v>-5.325285961871751</v>
      </c>
      <c r="F58" s="8">
        <f t="shared" si="3"/>
        <v>-121.54538000000001</v>
      </c>
    </row>
    <row r="59" spans="1:7" s="23" customFormat="1" ht="15" customHeight="1">
      <c r="A59" s="25" t="s">
        <v>55</v>
      </c>
      <c r="B59" s="26" t="s">
        <v>56</v>
      </c>
      <c r="C59" s="27">
        <f>SUM(C60:C62)</f>
        <v>18</v>
      </c>
      <c r="D59" s="27">
        <f>SUM(D60:D62)</f>
        <v>0</v>
      </c>
      <c r="E59" s="8">
        <f t="shared" si="2"/>
        <v>0</v>
      </c>
      <c r="F59" s="8">
        <f t="shared" si="3"/>
        <v>-18</v>
      </c>
      <c r="G59" s="24"/>
    </row>
    <row r="60" spans="1:7" s="23" customFormat="1" ht="15.75">
      <c r="A60" s="28" t="s">
        <v>57</v>
      </c>
      <c r="B60" s="29" t="s">
        <v>58</v>
      </c>
      <c r="C60" s="30"/>
      <c r="D60" s="30"/>
      <c r="E60" s="8"/>
      <c r="F60" s="8">
        <f t="shared" si="3"/>
        <v>0</v>
      </c>
      <c r="G60" s="24"/>
    </row>
    <row r="61" spans="1:7" s="23" customFormat="1" ht="15.75">
      <c r="A61" s="28" t="s">
        <v>226</v>
      </c>
      <c r="B61" s="29" t="s">
        <v>227</v>
      </c>
      <c r="C61" s="30">
        <v>18</v>
      </c>
      <c r="D61" s="30">
        <v>0</v>
      </c>
      <c r="E61" s="8">
        <f>D61/C61*100</f>
        <v>0</v>
      </c>
      <c r="F61" s="8">
        <f>D61-C61</f>
        <v>-18</v>
      </c>
      <c r="G61" s="24"/>
    </row>
    <row r="62" spans="1:7" s="23" customFormat="1" ht="15.75">
      <c r="A62" s="28" t="s">
        <v>59</v>
      </c>
      <c r="B62" s="29" t="s">
        <v>60</v>
      </c>
      <c r="C62" s="30"/>
      <c r="D62" s="30"/>
      <c r="E62" s="8"/>
      <c r="F62" s="8">
        <f t="shared" si="3"/>
        <v>0</v>
      </c>
      <c r="G62" s="24"/>
    </row>
    <row r="63" spans="1:7" s="33" customFormat="1" ht="15" customHeight="1">
      <c r="A63" s="42" t="s">
        <v>61</v>
      </c>
      <c r="B63" s="43" t="s">
        <v>62</v>
      </c>
      <c r="C63" s="44">
        <f>SUM(C64:C66)</f>
        <v>0</v>
      </c>
      <c r="D63" s="44">
        <f>SUM(D64:D66)</f>
        <v>0</v>
      </c>
      <c r="E63" s="8" t="e">
        <f t="shared" si="2"/>
        <v>#DIV/0!</v>
      </c>
      <c r="F63" s="8">
        <f t="shared" si="3"/>
        <v>0</v>
      </c>
      <c r="G63" s="36"/>
    </row>
    <row r="64" spans="1:7" s="33" customFormat="1" ht="15.75" hidden="1">
      <c r="A64" s="45" t="s">
        <v>64</v>
      </c>
      <c r="B64" s="46" t="s">
        <v>65</v>
      </c>
      <c r="C64" s="47"/>
      <c r="D64" s="47"/>
      <c r="E64" s="8" t="e">
        <f t="shared" si="2"/>
        <v>#DIV/0!</v>
      </c>
      <c r="F64" s="8">
        <f t="shared" si="3"/>
        <v>0</v>
      </c>
      <c r="G64" s="36"/>
    </row>
    <row r="65" spans="1:7" s="33" customFormat="1" ht="15.75" hidden="1">
      <c r="A65" s="45" t="s">
        <v>63</v>
      </c>
      <c r="B65" s="53" t="s">
        <v>143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>
      <c r="A66" s="28" t="s">
        <v>131</v>
      </c>
      <c r="B66" s="29" t="s">
        <v>140</v>
      </c>
      <c r="C66" s="47">
        <v>0</v>
      </c>
      <c r="D66" s="47">
        <v>0</v>
      </c>
      <c r="E66" s="8" t="e">
        <f t="shared" si="2"/>
        <v>#DIV/0!</v>
      </c>
      <c r="F66" s="8">
        <f t="shared" si="3"/>
        <v>0</v>
      </c>
      <c r="G66" s="36"/>
    </row>
    <row r="67" spans="1:7" s="52" customFormat="1" ht="15" customHeight="1">
      <c r="A67" s="42" t="s">
        <v>66</v>
      </c>
      <c r="B67" s="43" t="s">
        <v>67</v>
      </c>
      <c r="C67" s="44">
        <f>SUM(C68:C70)</f>
        <v>797.1</v>
      </c>
      <c r="D67" s="44">
        <f>SUM(D68:D70)</f>
        <v>0</v>
      </c>
      <c r="E67" s="8">
        <f t="shared" si="2"/>
        <v>0</v>
      </c>
      <c r="F67" s="8">
        <f t="shared" si="3"/>
        <v>-797.1</v>
      </c>
      <c r="G67" s="36"/>
    </row>
    <row r="68" spans="1:7" s="33" customFormat="1" ht="15.75" hidden="1">
      <c r="A68" s="45" t="s">
        <v>68</v>
      </c>
      <c r="B68" s="46" t="s">
        <v>69</v>
      </c>
      <c r="C68" s="47"/>
      <c r="D68" s="47"/>
      <c r="E68" s="8"/>
      <c r="F68" s="8">
        <f t="shared" si="3"/>
        <v>0</v>
      </c>
      <c r="G68" s="36"/>
    </row>
    <row r="69" spans="1:7" s="54" customFormat="1" ht="15.75" hidden="1">
      <c r="A69" s="45" t="s">
        <v>70</v>
      </c>
      <c r="B69" s="53" t="s">
        <v>71</v>
      </c>
      <c r="C69" s="47">
        <v>0</v>
      </c>
      <c r="D69" s="47">
        <v>0</v>
      </c>
      <c r="E69" s="8" t="e">
        <f t="shared" si="2"/>
        <v>#DIV/0!</v>
      </c>
      <c r="F69" s="8">
        <f t="shared" si="3"/>
        <v>0</v>
      </c>
      <c r="G69" s="36"/>
    </row>
    <row r="70" spans="1:7" s="33" customFormat="1" ht="15" customHeight="1">
      <c r="A70" s="49" t="s">
        <v>72</v>
      </c>
      <c r="B70" s="50" t="s">
        <v>73</v>
      </c>
      <c r="C70" s="51">
        <v>797.1</v>
      </c>
      <c r="D70" s="51">
        <v>0</v>
      </c>
      <c r="E70" s="8">
        <f t="shared" si="2"/>
        <v>0</v>
      </c>
      <c r="F70" s="8">
        <f t="shared" si="3"/>
        <v>-797.1</v>
      </c>
      <c r="G70" s="55"/>
    </row>
    <row r="71" spans="1:7" s="54" customFormat="1" ht="15.75" hidden="1">
      <c r="A71" s="42" t="s">
        <v>74</v>
      </c>
      <c r="B71" s="56" t="s">
        <v>75</v>
      </c>
      <c r="C71" s="44">
        <f>SUM(C72)</f>
        <v>0</v>
      </c>
      <c r="D71" s="44">
        <f>SUM(D72)</f>
        <v>0</v>
      </c>
      <c r="E71" s="8" t="e">
        <f t="shared" si="2"/>
        <v>#DIV/0!</v>
      </c>
      <c r="F71" s="8">
        <f t="shared" si="3"/>
        <v>0</v>
      </c>
      <c r="G71" s="36"/>
    </row>
    <row r="72" spans="1:7" s="33" customFormat="1" ht="31.5" hidden="1">
      <c r="A72" s="45" t="s">
        <v>76</v>
      </c>
      <c r="B72" s="53" t="s">
        <v>77</v>
      </c>
      <c r="C72" s="47"/>
      <c r="D72" s="47"/>
      <c r="E72" s="8" t="e">
        <f t="shared" si="2"/>
        <v>#DIV/0!</v>
      </c>
      <c r="F72" s="8">
        <f t="shared" si="3"/>
        <v>0</v>
      </c>
      <c r="G72" s="55"/>
    </row>
    <row r="73" spans="1:7" s="33" customFormat="1" ht="15" customHeight="1" hidden="1">
      <c r="A73" s="42" t="s">
        <v>78</v>
      </c>
      <c r="B73" s="56" t="s">
        <v>79</v>
      </c>
      <c r="C73" s="44">
        <f>SUM(C74:C77)</f>
        <v>0</v>
      </c>
      <c r="D73" s="44">
        <f>SUM(D74:D77)</f>
        <v>0</v>
      </c>
      <c r="E73" s="8" t="e">
        <f t="shared" si="2"/>
        <v>#DIV/0!</v>
      </c>
      <c r="F73" s="8">
        <f t="shared" si="3"/>
        <v>0</v>
      </c>
      <c r="G73" s="36"/>
    </row>
    <row r="74" spans="1:7" s="33" customFormat="1" ht="15.75" hidden="1">
      <c r="A74" s="45" t="s">
        <v>80</v>
      </c>
      <c r="B74" s="53" t="s">
        <v>81</v>
      </c>
      <c r="C74" s="47"/>
      <c r="D74" s="47"/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82</v>
      </c>
      <c r="B75" s="53" t="s">
        <v>83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84</v>
      </c>
      <c r="B76" s="53" t="s">
        <v>85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86</v>
      </c>
      <c r="B77" s="53" t="s">
        <v>87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31.5">
      <c r="A78" s="42" t="s">
        <v>88</v>
      </c>
      <c r="B78" s="43" t="s">
        <v>89</v>
      </c>
      <c r="C78" s="44">
        <f>SUM(C79:C80)</f>
        <v>1498.3</v>
      </c>
      <c r="D78" s="44">
        <f>SUM(D79:D80)</f>
        <v>27.2</v>
      </c>
      <c r="E78" s="8">
        <f t="shared" si="2"/>
        <v>1.8153907762130415</v>
      </c>
      <c r="F78" s="8">
        <f t="shared" si="3"/>
        <v>-1471.1</v>
      </c>
      <c r="G78" s="36"/>
    </row>
    <row r="79" spans="1:7" s="33" customFormat="1" ht="15.75">
      <c r="A79" s="45" t="s">
        <v>90</v>
      </c>
      <c r="B79" s="46" t="s">
        <v>91</v>
      </c>
      <c r="C79" s="47">
        <v>1498.3</v>
      </c>
      <c r="D79" s="47">
        <v>27.2</v>
      </c>
      <c r="E79" s="8">
        <f t="shared" si="2"/>
        <v>1.8153907762130415</v>
      </c>
      <c r="F79" s="8">
        <f t="shared" si="3"/>
        <v>-1471.1</v>
      </c>
      <c r="G79" s="36"/>
    </row>
    <row r="80" spans="1:7" s="52" customFormat="1" ht="15.75">
      <c r="A80" s="45" t="s">
        <v>92</v>
      </c>
      <c r="B80" s="46" t="s">
        <v>93</v>
      </c>
      <c r="C80" s="47"/>
      <c r="D80" s="47"/>
      <c r="E80" s="8"/>
      <c r="F80" s="8">
        <f t="shared" si="3"/>
        <v>0</v>
      </c>
      <c r="G80" s="36"/>
    </row>
    <row r="81" spans="1:7" s="33" customFormat="1" ht="15" customHeight="1">
      <c r="A81" s="42" t="s">
        <v>94</v>
      </c>
      <c r="B81" s="43" t="s">
        <v>95</v>
      </c>
      <c r="C81" s="44">
        <f>SUM(C82:C87)</f>
        <v>13</v>
      </c>
      <c r="D81" s="44">
        <f>SUM(D82:D87)</f>
        <v>0</v>
      </c>
      <c r="E81" s="8">
        <f t="shared" si="2"/>
        <v>0</v>
      </c>
      <c r="F81" s="8">
        <f t="shared" si="3"/>
        <v>-13</v>
      </c>
      <c r="G81" s="36"/>
    </row>
    <row r="82" spans="1:7" s="33" customFormat="1" ht="15.75" hidden="1">
      <c r="A82" s="45" t="s">
        <v>96</v>
      </c>
      <c r="B82" s="46" t="s">
        <v>148</v>
      </c>
      <c r="C82" s="47"/>
      <c r="D82" s="47"/>
      <c r="E82" s="8" t="e">
        <f t="shared" si="2"/>
        <v>#DIV/0!</v>
      </c>
      <c r="F82" s="8">
        <f t="shared" si="3"/>
        <v>0</v>
      </c>
      <c r="G82" s="36"/>
    </row>
    <row r="83" spans="1:7" s="33" customFormat="1" ht="15.75" hidden="1">
      <c r="A83" s="45" t="s">
        <v>97</v>
      </c>
      <c r="B83" s="46" t="s">
        <v>98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7.25" customHeight="1" hidden="1">
      <c r="A84" s="49" t="s">
        <v>99</v>
      </c>
      <c r="B84" s="50" t="s">
        <v>149</v>
      </c>
      <c r="C84" s="51"/>
      <c r="D84" s="51"/>
      <c r="E84" s="8" t="e">
        <f t="shared" si="2"/>
        <v>#DIV/0!</v>
      </c>
      <c r="F84" s="8">
        <f t="shared" si="3"/>
        <v>0</v>
      </c>
      <c r="G84" s="36"/>
    </row>
    <row r="85" spans="1:7" s="54" customFormat="1" ht="15.75" hidden="1">
      <c r="A85" s="57" t="s">
        <v>100</v>
      </c>
      <c r="B85" s="58" t="s">
        <v>101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33" customFormat="1" ht="15.75">
      <c r="A86" s="286" t="s">
        <v>102</v>
      </c>
      <c r="B86" s="50" t="s">
        <v>103</v>
      </c>
      <c r="C86" s="51">
        <v>13</v>
      </c>
      <c r="D86" s="51"/>
      <c r="E86" s="8">
        <f t="shared" si="2"/>
        <v>0</v>
      </c>
      <c r="F86" s="8">
        <f t="shared" si="3"/>
        <v>-13</v>
      </c>
      <c r="G86" s="55"/>
    </row>
    <row r="87" spans="1:7" s="33" customFormat="1" ht="0.75" customHeight="1" hidden="1">
      <c r="A87" s="286" t="s">
        <v>104</v>
      </c>
      <c r="B87" s="50" t="s">
        <v>105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s="33" customFormat="1" ht="15.75">
      <c r="A88" s="278">
        <v>1000</v>
      </c>
      <c r="B88" s="60" t="s">
        <v>106</v>
      </c>
      <c r="C88" s="44">
        <f>SUM(C89:C91)</f>
        <v>185.9</v>
      </c>
      <c r="D88" s="44">
        <f>SUM(D89:D91)</f>
        <v>0</v>
      </c>
      <c r="E88" s="8">
        <f t="shared" si="2"/>
        <v>0</v>
      </c>
      <c r="F88" s="8">
        <f t="shared" si="3"/>
        <v>-185.9</v>
      </c>
      <c r="G88" s="36"/>
    </row>
    <row r="89" spans="1:7" s="33" customFormat="1" ht="15.75">
      <c r="A89" s="277">
        <v>1003</v>
      </c>
      <c r="B89" s="62" t="s">
        <v>107</v>
      </c>
      <c r="C89" s="47">
        <v>185.9</v>
      </c>
      <c r="D89" s="47">
        <v>0</v>
      </c>
      <c r="E89" s="8">
        <f t="shared" si="2"/>
        <v>0</v>
      </c>
      <c r="F89" s="8">
        <f t="shared" si="3"/>
        <v>-185.9</v>
      </c>
      <c r="G89" s="36"/>
    </row>
    <row r="90" spans="1:7" s="33" customFormat="1" ht="15.75" hidden="1">
      <c r="A90" s="277">
        <v>1004</v>
      </c>
      <c r="B90" s="63" t="s">
        <v>108</v>
      </c>
      <c r="C90" s="47"/>
      <c r="D90" s="47"/>
      <c r="E90" s="8" t="e">
        <f t="shared" si="2"/>
        <v>#DIV/0!</v>
      </c>
      <c r="F90" s="8">
        <f t="shared" si="3"/>
        <v>0</v>
      </c>
      <c r="G90" s="36"/>
    </row>
    <row r="91" spans="1:7" s="33" customFormat="1" ht="15.75" hidden="1">
      <c r="A91" s="64" t="s">
        <v>109</v>
      </c>
      <c r="B91" s="50" t="s">
        <v>110</v>
      </c>
      <c r="C91" s="51"/>
      <c r="D91" s="51"/>
      <c r="E91" s="8" t="e">
        <f t="shared" si="2"/>
        <v>#DIV/0!</v>
      </c>
      <c r="F91" s="8">
        <f t="shared" si="3"/>
        <v>0</v>
      </c>
      <c r="G91" s="36"/>
    </row>
    <row r="92" spans="1:6" s="33" customFormat="1" ht="15" customHeight="1">
      <c r="A92" s="278">
        <v>1100</v>
      </c>
      <c r="B92" s="60" t="s">
        <v>111</v>
      </c>
      <c r="C92" s="44">
        <f>SUM(C93:C94)</f>
        <v>0</v>
      </c>
      <c r="D92" s="44">
        <f>SUM(D93:D94)</f>
        <v>0</v>
      </c>
      <c r="E92" s="8" t="e">
        <f t="shared" si="2"/>
        <v>#DIV/0!</v>
      </c>
      <c r="F92" s="8">
        <f t="shared" si="3"/>
        <v>0</v>
      </c>
    </row>
    <row r="93" spans="1:6" s="33" customFormat="1" ht="15.75">
      <c r="A93" s="277">
        <v>1104</v>
      </c>
      <c r="B93" s="63" t="s">
        <v>118</v>
      </c>
      <c r="C93" s="47">
        <v>0</v>
      </c>
      <c r="D93" s="47"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 hidden="1">
      <c r="A94" s="61">
        <v>1102</v>
      </c>
      <c r="B94" s="63" t="s">
        <v>113</v>
      </c>
      <c r="C94" s="47"/>
      <c r="D94" s="47"/>
      <c r="E94" s="8" t="e">
        <f t="shared" si="2"/>
        <v>#DIV/0!</v>
      </c>
      <c r="F94" s="8">
        <f t="shared" si="3"/>
        <v>0</v>
      </c>
    </row>
    <row r="95" spans="1:6" s="33" customFormat="1" ht="15.75">
      <c r="A95" s="67"/>
      <c r="B95" s="68" t="s">
        <v>114</v>
      </c>
      <c r="C95" s="44">
        <f>SUM(C52,C57,C59,C63,C67,C71,C73,C78,C81,C88,C92)</f>
        <v>3312.618</v>
      </c>
      <c r="D95" s="44">
        <f>SUM(D52,D57,D59,D63,D67,D71,D73,D78,D81,D88,D92)</f>
        <v>33.85462</v>
      </c>
      <c r="E95" s="8">
        <f t="shared" si="2"/>
        <v>1.0219898581725995</v>
      </c>
      <c r="F95" s="8">
        <f t="shared" si="3"/>
        <v>-3278.76338</v>
      </c>
    </row>
    <row r="96" spans="1:6" s="33" customFormat="1" ht="15">
      <c r="A96" s="37"/>
      <c r="B96" s="38"/>
      <c r="C96" s="36"/>
      <c r="D96" s="36"/>
      <c r="E96" s="36"/>
      <c r="F96" s="36"/>
    </row>
    <row r="97" spans="1:2" s="33" customFormat="1" ht="12.75">
      <c r="A97" s="31" t="s">
        <v>115</v>
      </c>
      <c r="B97" s="31"/>
    </row>
    <row r="98" spans="1:3" s="33" customFormat="1" ht="12.75">
      <c r="A98" s="69" t="s">
        <v>116</v>
      </c>
      <c r="B98" s="69"/>
      <c r="C98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90" zoomScaleSheetLayoutView="90" zoomScalePageLayoutView="0" workbookViewId="0" topLeftCell="A61">
      <selection activeCell="D7" sqref="D7"/>
    </sheetView>
  </sheetViews>
  <sheetFormatPr defaultColWidth="9.00390625" defaultRowHeight="12.75"/>
  <cols>
    <col min="1" max="1" width="16.00390625" style="76" customWidth="1"/>
    <col min="2" max="2" width="56.75390625" style="77" customWidth="1"/>
    <col min="3" max="4" width="15.375" style="78" customWidth="1"/>
    <col min="5" max="5" width="14.25390625" style="78" customWidth="1"/>
    <col min="6" max="6" width="10.00390625" style="78" customWidth="1"/>
    <col min="7" max="16384" width="9.125" style="78" customWidth="1"/>
  </cols>
  <sheetData>
    <row r="1" spans="1:7" ht="18" customHeight="1">
      <c r="A1" s="430" t="s">
        <v>293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302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900.4000000000001</v>
      </c>
      <c r="D5" s="7">
        <f>SUM(D6,D8,D10,D13,D15)</f>
        <v>14.532110000000001</v>
      </c>
      <c r="E5" s="8">
        <f>D5/C5*100</f>
        <v>1.6139615726343846</v>
      </c>
      <c r="F5" s="8">
        <f>D5-C5</f>
        <v>-885.8678900000001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418.1</v>
      </c>
      <c r="D6" s="7">
        <f>SUM(D7)</f>
        <v>13.09341</v>
      </c>
      <c r="E6" s="8">
        <f aca="true" t="shared" si="0" ref="E6:E46">D6/C6*100</f>
        <v>3.1316455393446545</v>
      </c>
      <c r="F6" s="8">
        <f aca="true" t="shared" si="1" ref="F6:F46">D6-C6</f>
        <v>-405.00659</v>
      </c>
      <c r="G6" s="1"/>
    </row>
    <row r="7" spans="1:7" s="33" customFormat="1" ht="15">
      <c r="A7" s="10">
        <v>1010200001</v>
      </c>
      <c r="B7" s="11" t="s">
        <v>6</v>
      </c>
      <c r="C7" s="105">
        <v>418.1</v>
      </c>
      <c r="D7" s="105">
        <v>13.09341</v>
      </c>
      <c r="E7" s="8">
        <f t="shared" si="0"/>
        <v>3.1316455393446545</v>
      </c>
      <c r="F7" s="8">
        <f t="shared" si="1"/>
        <v>-405.00659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15</v>
      </c>
      <c r="D8" s="7">
        <f>SUM(D9)</f>
        <v>0</v>
      </c>
      <c r="E8" s="8">
        <f t="shared" si="0"/>
        <v>0</v>
      </c>
      <c r="F8" s="8">
        <f t="shared" si="1"/>
        <v>-15</v>
      </c>
      <c r="G8" s="1"/>
    </row>
    <row r="9" spans="1:7" s="33" customFormat="1" ht="15">
      <c r="A9" s="10">
        <v>1050300001</v>
      </c>
      <c r="B9" s="10" t="s">
        <v>9</v>
      </c>
      <c r="C9" s="8">
        <v>15</v>
      </c>
      <c r="D9" s="8">
        <v>0</v>
      </c>
      <c r="E9" s="8">
        <f t="shared" si="0"/>
        <v>0</v>
      </c>
      <c r="F9" s="8">
        <f t="shared" si="1"/>
        <v>-15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461.59999999999997</v>
      </c>
      <c r="D10" s="7">
        <f>SUM(D11:D12)</f>
        <v>0.9387</v>
      </c>
      <c r="E10" s="144">
        <f t="shared" si="0"/>
        <v>0.20335788561525128</v>
      </c>
      <c r="F10" s="8">
        <f t="shared" si="1"/>
        <v>-460.6613</v>
      </c>
      <c r="G10" s="1"/>
    </row>
    <row r="11" spans="1:7" s="33" customFormat="1" ht="15">
      <c r="A11" s="10">
        <v>1060600000</v>
      </c>
      <c r="B11" s="10" t="s">
        <v>11</v>
      </c>
      <c r="C11" s="8">
        <v>427.2</v>
      </c>
      <c r="D11" s="8">
        <v>0.71207</v>
      </c>
      <c r="E11" s="8">
        <f t="shared" si="0"/>
        <v>0.16668305243445694</v>
      </c>
      <c r="F11" s="8">
        <f t="shared" si="1"/>
        <v>-426.48793</v>
      </c>
      <c r="G11" s="1"/>
    </row>
    <row r="12" spans="1:7" s="33" customFormat="1" ht="15" customHeight="1">
      <c r="A12" s="34">
        <v>1060103010</v>
      </c>
      <c r="B12" s="35" t="s">
        <v>12</v>
      </c>
      <c r="C12" s="66">
        <v>34.4</v>
      </c>
      <c r="D12" s="66">
        <v>0.22663</v>
      </c>
      <c r="E12" s="8">
        <f t="shared" si="0"/>
        <v>0.6588081395348838</v>
      </c>
      <c r="F12" s="8">
        <f t="shared" si="1"/>
        <v>-34.17337</v>
      </c>
      <c r="G12" s="1"/>
    </row>
    <row r="13" spans="1:7" s="33" customFormat="1" ht="34.5" customHeight="1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.75">
      <c r="A15" s="6"/>
      <c r="B15" s="6" t="s">
        <v>15</v>
      </c>
      <c r="C15" s="7">
        <f>SUM(C16:C19)</f>
        <v>5.7</v>
      </c>
      <c r="D15" s="7">
        <f>SUM(D16:D19)</f>
        <v>0.5</v>
      </c>
      <c r="E15" s="8">
        <f t="shared" si="0"/>
        <v>8.771929824561402</v>
      </c>
      <c r="F15" s="8">
        <f t="shared" si="1"/>
        <v>-5.2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29.25" customHeight="1">
      <c r="A17" s="10">
        <v>1080400001</v>
      </c>
      <c r="B17" s="11" t="s">
        <v>17</v>
      </c>
      <c r="C17" s="8">
        <v>5.7</v>
      </c>
      <c r="D17" s="8">
        <v>0.5</v>
      </c>
      <c r="E17" s="8">
        <f t="shared" si="0"/>
        <v>8.771929824561402</v>
      </c>
      <c r="F17" s="8">
        <f t="shared" si="1"/>
        <v>-5.2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2.25" customHeight="1">
      <c r="A19" s="10">
        <v>1090000000</v>
      </c>
      <c r="B19" s="11" t="s">
        <v>19</v>
      </c>
      <c r="C19" s="8"/>
      <c r="D19" s="8">
        <v>0</v>
      </c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SUM(C21:C37)</f>
        <v>128</v>
      </c>
      <c r="D20" s="7">
        <f>SUM(D21:D36)</f>
        <v>1.48488</v>
      </c>
      <c r="E20" s="8">
        <f t="shared" si="0"/>
        <v>1.1600625</v>
      </c>
      <c r="F20" s="8">
        <f t="shared" si="1"/>
        <v>-126.51512</v>
      </c>
      <c r="G20" s="1"/>
    </row>
    <row r="21" spans="1:7" s="33" customFormat="1" ht="15">
      <c r="A21" s="10">
        <v>1110501101</v>
      </c>
      <c r="B21" s="10" t="s">
        <v>22</v>
      </c>
      <c r="C21" s="8">
        <v>40</v>
      </c>
      <c r="D21" s="8">
        <v>0.9204</v>
      </c>
      <c r="E21" s="8">
        <f t="shared" si="0"/>
        <v>2.3009999999999997</v>
      </c>
      <c r="F21" s="8">
        <f t="shared" si="1"/>
        <v>-39.0796</v>
      </c>
      <c r="G21" s="1"/>
    </row>
    <row r="22" spans="1:7" s="33" customFormat="1" ht="14.25" customHeight="1">
      <c r="A22" s="10">
        <v>1110503505</v>
      </c>
      <c r="B22" s="10" t="s">
        <v>23</v>
      </c>
      <c r="C22" s="8">
        <v>7</v>
      </c>
      <c r="D22" s="8">
        <v>0.56448</v>
      </c>
      <c r="E22" s="8">
        <f t="shared" si="0"/>
        <v>8.064</v>
      </c>
      <c r="F22" s="8">
        <f t="shared" si="1"/>
        <v>-6.43552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6.5" customHeight="1">
      <c r="A25" s="10">
        <v>1140601410</v>
      </c>
      <c r="B25" s="11" t="s">
        <v>27</v>
      </c>
      <c r="C25" s="8">
        <v>80</v>
      </c>
      <c r="D25" s="8">
        <v>0</v>
      </c>
      <c r="E25" s="8">
        <f t="shared" si="0"/>
        <v>0</v>
      </c>
      <c r="F25" s="8">
        <f t="shared" si="1"/>
        <v>-80</v>
      </c>
      <c r="G25" s="1"/>
    </row>
    <row r="26" spans="1:7" s="33" customFormat="1" ht="14.2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30" customHeight="1">
      <c r="A34" s="306">
        <v>1130305010</v>
      </c>
      <c r="B34" s="307" t="s">
        <v>275</v>
      </c>
      <c r="C34" s="292">
        <v>1</v>
      </c>
      <c r="D34" s="292"/>
      <c r="E34" s="292">
        <f t="shared" si="0"/>
        <v>0</v>
      </c>
      <c r="F34" s="292">
        <f t="shared" si="1"/>
        <v>-1</v>
      </c>
      <c r="G34" s="304"/>
    </row>
    <row r="35" spans="1:7" s="33" customFormat="1" ht="3" customHeight="1" hidden="1">
      <c r="A35" s="10">
        <v>1169000000</v>
      </c>
      <c r="B35" s="11" t="s">
        <v>37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5" customHeight="1">
      <c r="A36" s="10">
        <v>1170505005</v>
      </c>
      <c r="B36" s="10" t="s">
        <v>38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0.75" customHeight="1">
      <c r="A37" s="10">
        <v>1190500010</v>
      </c>
      <c r="B37" s="10" t="s">
        <v>214</v>
      </c>
      <c r="C37" s="8"/>
      <c r="D37" s="8"/>
      <c r="E37" s="8"/>
      <c r="F37" s="8"/>
      <c r="G37" s="1"/>
    </row>
    <row r="38" spans="1:7" s="33" customFormat="1" ht="15.75">
      <c r="A38" s="6"/>
      <c r="B38" s="6" t="s">
        <v>39</v>
      </c>
      <c r="C38" s="7">
        <f>SUM(C20,C5)</f>
        <v>1028.4</v>
      </c>
      <c r="D38" s="7">
        <f>SUM(D20,D5)</f>
        <v>16.01699</v>
      </c>
      <c r="E38" s="8">
        <f t="shared" si="0"/>
        <v>1.5574669389342666</v>
      </c>
      <c r="F38" s="8">
        <f t="shared" si="1"/>
        <v>-1012.3830100000001</v>
      </c>
      <c r="G38" s="1"/>
    </row>
    <row r="39" spans="1:7" s="33" customFormat="1" ht="15.75">
      <c r="A39" s="6"/>
      <c r="B39" s="6" t="s">
        <v>40</v>
      </c>
      <c r="C39" s="7">
        <f>SUM(C40:C43)</f>
        <v>2707.933</v>
      </c>
      <c r="D39" s="7">
        <f>SUM(D40:D43)</f>
        <v>208.6</v>
      </c>
      <c r="E39" s="8">
        <f t="shared" si="0"/>
        <v>7.7032925112992086</v>
      </c>
      <c r="F39" s="8">
        <f t="shared" si="1"/>
        <v>-2499.333</v>
      </c>
      <c r="G39" s="1"/>
    </row>
    <row r="40" spans="1:7" s="33" customFormat="1" ht="15">
      <c r="A40" s="10">
        <v>2020100000</v>
      </c>
      <c r="B40" s="10" t="s">
        <v>272</v>
      </c>
      <c r="C40" s="8">
        <v>2326.1</v>
      </c>
      <c r="D40" s="8">
        <v>199</v>
      </c>
      <c r="E40" s="8">
        <f t="shared" si="0"/>
        <v>8.555092214436181</v>
      </c>
      <c r="F40" s="8">
        <f t="shared" si="1"/>
        <v>-2127.1</v>
      </c>
      <c r="G40" s="1"/>
    </row>
    <row r="41" spans="1:7" s="33" customFormat="1" ht="15">
      <c r="A41" s="10">
        <v>2020200000</v>
      </c>
      <c r="B41" s="10" t="s">
        <v>221</v>
      </c>
      <c r="C41" s="8">
        <v>266.3</v>
      </c>
      <c r="D41" s="8">
        <v>0</v>
      </c>
      <c r="E41" s="8">
        <f t="shared" si="0"/>
        <v>0</v>
      </c>
      <c r="F41" s="8">
        <f t="shared" si="1"/>
        <v>-266.3</v>
      </c>
      <c r="G41" s="1"/>
    </row>
    <row r="42" spans="1:7" s="33" customFormat="1" ht="15" customHeight="1">
      <c r="A42" s="10">
        <v>2020300000</v>
      </c>
      <c r="B42" s="10" t="s">
        <v>222</v>
      </c>
      <c r="C42" s="8">
        <v>115.533</v>
      </c>
      <c r="D42" s="8">
        <v>9.6</v>
      </c>
      <c r="E42" s="8">
        <f t="shared" si="0"/>
        <v>8.309314221910622</v>
      </c>
      <c r="F42" s="8">
        <f t="shared" si="1"/>
        <v>-105.933</v>
      </c>
      <c r="G42" s="1"/>
    </row>
    <row r="43" spans="1:7" s="33" customFormat="1" ht="15" customHeight="1">
      <c r="A43" s="10">
        <v>2020400000</v>
      </c>
      <c r="B43" s="10" t="s">
        <v>118</v>
      </c>
      <c r="C43" s="8">
        <v>0</v>
      </c>
      <c r="D43" s="8">
        <v>0</v>
      </c>
      <c r="E43" s="8" t="e">
        <f>D43/C43*100</f>
        <v>#DIV/0!</v>
      </c>
      <c r="F43" s="8">
        <f>D43-C43</f>
        <v>0</v>
      </c>
      <c r="G43" s="1"/>
    </row>
    <row r="44" spans="1:7" s="33" customFormat="1" ht="31.5">
      <c r="A44" s="6">
        <v>3000000000</v>
      </c>
      <c r="B44" s="12" t="s">
        <v>43</v>
      </c>
      <c r="C44" s="7">
        <v>49</v>
      </c>
      <c r="D44" s="7">
        <v>0</v>
      </c>
      <c r="E44" s="8">
        <f t="shared" si="0"/>
        <v>0</v>
      </c>
      <c r="F44" s="8">
        <f t="shared" si="1"/>
        <v>-49</v>
      </c>
      <c r="G44" s="1"/>
    </row>
    <row r="45" spans="1:7" s="33" customFormat="1" ht="15.75">
      <c r="A45" s="6"/>
      <c r="B45" s="6" t="s">
        <v>44</v>
      </c>
      <c r="C45" s="7">
        <f>SUM(C39,C38)</f>
        <v>3736.333</v>
      </c>
      <c r="D45" s="7">
        <f>SUM(D39,D38)</f>
        <v>224.61699</v>
      </c>
      <c r="E45" s="8">
        <f t="shared" si="0"/>
        <v>6.011696227290233</v>
      </c>
      <c r="F45" s="8">
        <f t="shared" si="1"/>
        <v>-3511.71601</v>
      </c>
      <c r="G45" s="1"/>
    </row>
    <row r="46" spans="1:7" s="33" customFormat="1" ht="15.75">
      <c r="A46" s="6"/>
      <c r="B46" s="9" t="s">
        <v>45</v>
      </c>
      <c r="C46" s="7">
        <f>C95-C45</f>
        <v>0</v>
      </c>
      <c r="D46" s="7">
        <f>D95-D45</f>
        <v>-186.91699</v>
      </c>
      <c r="E46" s="8" t="e">
        <f t="shared" si="0"/>
        <v>#DIV/0!</v>
      </c>
      <c r="F46" s="8">
        <f t="shared" si="1"/>
        <v>-186.91699</v>
      </c>
      <c r="G46" s="14"/>
    </row>
    <row r="47" spans="1:7" s="33" customFormat="1" ht="8.25" customHeight="1">
      <c r="A47" s="15"/>
      <c r="B47" s="16"/>
      <c r="C47" s="17"/>
      <c r="D47" s="17"/>
      <c r="E47" s="258"/>
      <c r="F47" s="258"/>
      <c r="G47" s="14"/>
    </row>
    <row r="48" spans="1:6" s="33" customFormat="1" ht="3" customHeight="1">
      <c r="A48" s="31"/>
      <c r="B48" s="32"/>
      <c r="C48" s="259"/>
      <c r="D48" s="259"/>
      <c r="E48" s="259"/>
      <c r="F48" s="259"/>
    </row>
    <row r="49" spans="1:7" s="33" customFormat="1" ht="15">
      <c r="A49" s="37"/>
      <c r="B49" s="38"/>
      <c r="C49" s="66"/>
      <c r="D49" s="66"/>
      <c r="E49" s="66"/>
      <c r="F49" s="66"/>
      <c r="G49" s="36"/>
    </row>
    <row r="50" spans="1:7" s="33" customFormat="1" ht="63">
      <c r="A50" s="39" t="s">
        <v>0</v>
      </c>
      <c r="B50" s="39" t="s">
        <v>46</v>
      </c>
      <c r="C50" s="295" t="s">
        <v>302</v>
      </c>
      <c r="D50" s="296" t="s">
        <v>304</v>
      </c>
      <c r="E50" s="260" t="s">
        <v>2</v>
      </c>
      <c r="F50" s="261" t="s">
        <v>3</v>
      </c>
      <c r="G50" s="36"/>
    </row>
    <row r="51" spans="1:7" s="33" customFormat="1" ht="15.75">
      <c r="A51" s="40">
        <v>1</v>
      </c>
      <c r="B51" s="41">
        <v>2</v>
      </c>
      <c r="C51" s="262"/>
      <c r="D51" s="262"/>
      <c r="E51" s="262"/>
      <c r="F51" s="51"/>
      <c r="G51" s="36"/>
    </row>
    <row r="52" spans="1:7" s="33" customFormat="1" ht="15.75">
      <c r="A52" s="42" t="s">
        <v>47</v>
      </c>
      <c r="B52" s="43" t="s">
        <v>48</v>
      </c>
      <c r="C52" s="44">
        <f>SUM(C53:C56)</f>
        <v>694.833</v>
      </c>
      <c r="D52" s="44">
        <f>SUM(D53:D56)</f>
        <v>11.3</v>
      </c>
      <c r="E52" s="8">
        <f aca="true" t="shared" si="2" ref="E52:E95">D52/C52*100</f>
        <v>1.6262900581866437</v>
      </c>
      <c r="F52" s="8">
        <f aca="true" t="shared" si="3" ref="F52:F95">D52-C52</f>
        <v>-683.533</v>
      </c>
      <c r="G52" s="36"/>
    </row>
    <row r="53" spans="1:7" s="33" customFormat="1" ht="15.75">
      <c r="A53" s="45" t="s">
        <v>49</v>
      </c>
      <c r="B53" s="46" t="s">
        <v>50</v>
      </c>
      <c r="C53" s="47">
        <v>674.833</v>
      </c>
      <c r="D53" s="47">
        <v>11.3</v>
      </c>
      <c r="E53" s="8">
        <f t="shared" si="2"/>
        <v>1.6744883548966933</v>
      </c>
      <c r="F53" s="8">
        <f t="shared" si="3"/>
        <v>-663.533</v>
      </c>
      <c r="G53" s="36"/>
    </row>
    <row r="54" spans="1:7" s="33" customFormat="1" ht="15.75">
      <c r="A54" s="45" t="s">
        <v>156</v>
      </c>
      <c r="B54" s="50" t="s">
        <v>225</v>
      </c>
      <c r="C54" s="47">
        <v>0</v>
      </c>
      <c r="D54" s="47">
        <v>0</v>
      </c>
      <c r="E54" s="8"/>
      <c r="F54" s="8"/>
      <c r="G54" s="36"/>
    </row>
    <row r="55" spans="1:7" s="33" customFormat="1" ht="15.75" customHeight="1">
      <c r="A55" s="45" t="s">
        <v>122</v>
      </c>
      <c r="B55" s="46" t="s">
        <v>306</v>
      </c>
      <c r="C55" s="47">
        <v>20</v>
      </c>
      <c r="D55" s="47">
        <v>0</v>
      </c>
      <c r="E55" s="8">
        <f>D55/C55*100</f>
        <v>0</v>
      </c>
      <c r="F55" s="8">
        <f>D55-C55</f>
        <v>-20</v>
      </c>
      <c r="G55" s="36"/>
    </row>
    <row r="56" spans="1:7" s="33" customFormat="1" ht="15.75">
      <c r="A56" s="45" t="s">
        <v>126</v>
      </c>
      <c r="B56" s="46" t="s">
        <v>219</v>
      </c>
      <c r="C56" s="47">
        <v>0</v>
      </c>
      <c r="D56" s="47">
        <v>0</v>
      </c>
      <c r="E56" s="8" t="e">
        <f>D56/C56*100</f>
        <v>#DIV/0!</v>
      </c>
      <c r="F56" s="8">
        <f>D56-C56</f>
        <v>0</v>
      </c>
      <c r="G56" s="36"/>
    </row>
    <row r="57" spans="1:7" s="33" customFormat="1" ht="15.75">
      <c r="A57" s="42" t="s">
        <v>51</v>
      </c>
      <c r="B57" s="48" t="s">
        <v>52</v>
      </c>
      <c r="C57" s="44">
        <f>SUM(C58)</f>
        <v>115.4</v>
      </c>
      <c r="D57" s="44">
        <f>SUM(D58)</f>
        <v>0</v>
      </c>
      <c r="E57" s="8">
        <f t="shared" si="2"/>
        <v>0</v>
      </c>
      <c r="F57" s="8">
        <f t="shared" si="3"/>
        <v>-115.4</v>
      </c>
      <c r="G57" s="36"/>
    </row>
    <row r="58" spans="1:6" s="33" customFormat="1" ht="15.75">
      <c r="A58" s="49" t="s">
        <v>53</v>
      </c>
      <c r="B58" s="50" t="s">
        <v>54</v>
      </c>
      <c r="C58" s="51">
        <v>115.4</v>
      </c>
      <c r="D58" s="51">
        <v>0</v>
      </c>
      <c r="E58" s="8">
        <f t="shared" si="2"/>
        <v>0</v>
      </c>
      <c r="F58" s="8">
        <f t="shared" si="3"/>
        <v>-115.4</v>
      </c>
    </row>
    <row r="59" spans="1:7" s="23" customFormat="1" ht="15" customHeight="1">
      <c r="A59" s="25" t="s">
        <v>55</v>
      </c>
      <c r="B59" s="26" t="s">
        <v>56</v>
      </c>
      <c r="C59" s="27">
        <f>SUM(C60:C62)</f>
        <v>23.4</v>
      </c>
      <c r="D59" s="27">
        <f>SUM(D60:D62)</f>
        <v>0</v>
      </c>
      <c r="E59" s="8">
        <f t="shared" si="2"/>
        <v>0</v>
      </c>
      <c r="F59" s="8">
        <f t="shared" si="3"/>
        <v>-23.4</v>
      </c>
      <c r="G59" s="24"/>
    </row>
    <row r="60" spans="1:7" s="23" customFormat="1" ht="15.75" hidden="1">
      <c r="A60" s="28" t="s">
        <v>57</v>
      </c>
      <c r="B60" s="29" t="s">
        <v>58</v>
      </c>
      <c r="C60" s="30"/>
      <c r="D60" s="30"/>
      <c r="E60" s="8" t="e">
        <f t="shared" si="2"/>
        <v>#DIV/0!</v>
      </c>
      <c r="F60" s="8">
        <f t="shared" si="3"/>
        <v>0</v>
      </c>
      <c r="G60" s="24"/>
    </row>
    <row r="61" spans="1:7" s="23" customFormat="1" ht="17.25" customHeight="1">
      <c r="A61" s="28" t="s">
        <v>226</v>
      </c>
      <c r="B61" s="29" t="s">
        <v>227</v>
      </c>
      <c r="C61" s="30">
        <v>23.4</v>
      </c>
      <c r="D61" s="30">
        <v>0</v>
      </c>
      <c r="E61" s="8"/>
      <c r="F61" s="8">
        <f>D61-C61</f>
        <v>-23.4</v>
      </c>
      <c r="G61" s="24"/>
    </row>
    <row r="62" spans="1:7" s="23" customFormat="1" ht="15.75">
      <c r="A62" s="28" t="s">
        <v>59</v>
      </c>
      <c r="B62" s="29" t="s">
        <v>60</v>
      </c>
      <c r="C62" s="30">
        <v>0</v>
      </c>
      <c r="D62" s="30">
        <v>0</v>
      </c>
      <c r="E62" s="8" t="e">
        <f t="shared" si="2"/>
        <v>#DIV/0!</v>
      </c>
      <c r="F62" s="8">
        <f t="shared" si="3"/>
        <v>0</v>
      </c>
      <c r="G62" s="24"/>
    </row>
    <row r="63" spans="1:7" s="33" customFormat="1" ht="15.75">
      <c r="A63" s="42" t="s">
        <v>61</v>
      </c>
      <c r="B63" s="43" t="s">
        <v>62</v>
      </c>
      <c r="C63" s="44">
        <f>SUM(C64:C66)</f>
        <v>300</v>
      </c>
      <c r="D63" s="44">
        <f>SUM(D64:D66)</f>
        <v>0</v>
      </c>
      <c r="E63" s="8">
        <f t="shared" si="2"/>
        <v>0</v>
      </c>
      <c r="F63" s="8">
        <f t="shared" si="3"/>
        <v>-300</v>
      </c>
      <c r="G63" s="36"/>
    </row>
    <row r="64" spans="1:7" s="33" customFormat="1" ht="15.75">
      <c r="A64" s="45" t="s">
        <v>64</v>
      </c>
      <c r="B64" s="46" t="s">
        <v>65</v>
      </c>
      <c r="C64" s="47">
        <v>250</v>
      </c>
      <c r="D64" s="47">
        <v>0</v>
      </c>
      <c r="E64" s="8">
        <f t="shared" si="2"/>
        <v>0</v>
      </c>
      <c r="F64" s="8">
        <f t="shared" si="3"/>
        <v>-250</v>
      </c>
      <c r="G64" s="36"/>
    </row>
    <row r="65" spans="1:7" s="33" customFormat="1" ht="15.75" hidden="1">
      <c r="A65" s="45" t="s">
        <v>63</v>
      </c>
      <c r="B65" s="53" t="s">
        <v>143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>
      <c r="A66" s="28" t="s">
        <v>131</v>
      </c>
      <c r="B66" s="29" t="s">
        <v>140</v>
      </c>
      <c r="C66" s="47">
        <v>50</v>
      </c>
      <c r="D66" s="47">
        <v>0</v>
      </c>
      <c r="E66" s="8">
        <f t="shared" si="2"/>
        <v>0</v>
      </c>
      <c r="F66" s="8">
        <f t="shared" si="3"/>
        <v>-50</v>
      </c>
      <c r="G66" s="36"/>
    </row>
    <row r="67" spans="1:7" s="52" customFormat="1" ht="16.5" customHeight="1">
      <c r="A67" s="42" t="s">
        <v>66</v>
      </c>
      <c r="B67" s="43" t="s">
        <v>67</v>
      </c>
      <c r="C67" s="44">
        <f>SUM(C68:C70)</f>
        <v>1050.9</v>
      </c>
      <c r="D67" s="44">
        <f>SUM(D68:D70)</f>
        <v>0</v>
      </c>
      <c r="E67" s="8">
        <f t="shared" si="2"/>
        <v>0</v>
      </c>
      <c r="F67" s="8">
        <f t="shared" si="3"/>
        <v>-1050.9</v>
      </c>
      <c r="G67" s="36"/>
    </row>
    <row r="68" spans="1:7" s="33" customFormat="1" ht="15.75" hidden="1">
      <c r="A68" s="45" t="s">
        <v>68</v>
      </c>
      <c r="B68" s="46" t="s">
        <v>69</v>
      </c>
      <c r="C68" s="47"/>
      <c r="D68" s="47"/>
      <c r="E68" s="8" t="e">
        <f t="shared" si="2"/>
        <v>#DIV/0!</v>
      </c>
      <c r="F68" s="8">
        <f t="shared" si="3"/>
        <v>0</v>
      </c>
      <c r="G68" s="36"/>
    </row>
    <row r="69" spans="1:7" s="54" customFormat="1" ht="15.75">
      <c r="A69" s="45" t="s">
        <v>70</v>
      </c>
      <c r="B69" s="53" t="s">
        <v>71</v>
      </c>
      <c r="C69" s="47">
        <v>0</v>
      </c>
      <c r="D69" s="47">
        <v>0</v>
      </c>
      <c r="E69" s="8" t="e">
        <f t="shared" si="2"/>
        <v>#DIV/0!</v>
      </c>
      <c r="F69" s="8">
        <f t="shared" si="3"/>
        <v>0</v>
      </c>
      <c r="G69" s="36"/>
    </row>
    <row r="70" spans="1:7" s="33" customFormat="1" ht="21" customHeight="1">
      <c r="A70" s="49" t="s">
        <v>72</v>
      </c>
      <c r="B70" s="50" t="s">
        <v>73</v>
      </c>
      <c r="C70" s="51">
        <v>1050.9</v>
      </c>
      <c r="D70" s="51">
        <v>0</v>
      </c>
      <c r="E70" s="8">
        <f t="shared" si="2"/>
        <v>0</v>
      </c>
      <c r="F70" s="8">
        <f t="shared" si="3"/>
        <v>-1050.9</v>
      </c>
      <c r="G70" s="55"/>
    </row>
    <row r="71" spans="1:7" s="54" customFormat="1" ht="19.5" customHeight="1" hidden="1">
      <c r="A71" s="42" t="s">
        <v>74</v>
      </c>
      <c r="B71" s="56" t="s">
        <v>75</v>
      </c>
      <c r="C71" s="44">
        <f>SUM(C72)</f>
        <v>0</v>
      </c>
      <c r="D71" s="44">
        <f>SUM(D72)</f>
        <v>0</v>
      </c>
      <c r="E71" s="8" t="e">
        <f t="shared" si="2"/>
        <v>#DIV/0!</v>
      </c>
      <c r="F71" s="8">
        <f t="shared" si="3"/>
        <v>0</v>
      </c>
      <c r="G71" s="36"/>
    </row>
    <row r="72" spans="1:7" s="33" customFormat="1" ht="19.5" customHeight="1" hidden="1">
      <c r="A72" s="45" t="s">
        <v>76</v>
      </c>
      <c r="B72" s="53" t="s">
        <v>77</v>
      </c>
      <c r="C72" s="47"/>
      <c r="D72" s="47"/>
      <c r="E72" s="8" t="e">
        <f t="shared" si="2"/>
        <v>#DIV/0!</v>
      </c>
      <c r="F72" s="8">
        <f t="shared" si="3"/>
        <v>0</v>
      </c>
      <c r="G72" s="55"/>
    </row>
    <row r="73" spans="1:7" s="33" customFormat="1" ht="18.75" customHeight="1" hidden="1">
      <c r="A73" s="42" t="s">
        <v>78</v>
      </c>
      <c r="B73" s="56" t="s">
        <v>79</v>
      </c>
      <c r="C73" s="44">
        <f>SUM(C74:C77)</f>
        <v>0</v>
      </c>
      <c r="D73" s="44">
        <f>SUM(D74:D77)</f>
        <v>0</v>
      </c>
      <c r="E73" s="8" t="e">
        <f t="shared" si="2"/>
        <v>#DIV/0!</v>
      </c>
      <c r="F73" s="8">
        <f t="shared" si="3"/>
        <v>0</v>
      </c>
      <c r="G73" s="36"/>
    </row>
    <row r="74" spans="1:7" s="33" customFormat="1" ht="19.5" customHeight="1" hidden="1">
      <c r="A74" s="45" t="s">
        <v>80</v>
      </c>
      <c r="B74" s="53" t="s">
        <v>81</v>
      </c>
      <c r="C74" s="47"/>
      <c r="D74" s="47"/>
      <c r="E74" s="8" t="e">
        <f t="shared" si="2"/>
        <v>#DIV/0!</v>
      </c>
      <c r="F74" s="8">
        <f t="shared" si="3"/>
        <v>0</v>
      </c>
      <c r="G74" s="36"/>
    </row>
    <row r="75" spans="1:7" s="33" customFormat="1" ht="19.5" customHeight="1" hidden="1">
      <c r="A75" s="45" t="s">
        <v>82</v>
      </c>
      <c r="B75" s="53" t="s">
        <v>83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8.75" customHeight="1" hidden="1">
      <c r="A76" s="45" t="s">
        <v>84</v>
      </c>
      <c r="B76" s="53" t="s">
        <v>85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8" customHeight="1" hidden="1">
      <c r="A77" s="45" t="s">
        <v>86</v>
      </c>
      <c r="B77" s="53" t="s">
        <v>87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31.5">
      <c r="A78" s="42" t="s">
        <v>88</v>
      </c>
      <c r="B78" s="43" t="s">
        <v>89</v>
      </c>
      <c r="C78" s="44">
        <f>SUM(C79:C80)</f>
        <v>1326.2</v>
      </c>
      <c r="D78" s="44">
        <f>SUM(D79:D80)</f>
        <v>26.4</v>
      </c>
      <c r="E78" s="8">
        <f t="shared" si="2"/>
        <v>1.9906499773789772</v>
      </c>
      <c r="F78" s="8">
        <f t="shared" si="3"/>
        <v>-1299.8</v>
      </c>
      <c r="G78" s="36"/>
    </row>
    <row r="79" spans="1:7" s="33" customFormat="1" ht="15.75">
      <c r="A79" s="45" t="s">
        <v>90</v>
      </c>
      <c r="B79" s="46" t="s">
        <v>91</v>
      </c>
      <c r="C79" s="47">
        <v>1326.2</v>
      </c>
      <c r="D79" s="47">
        <v>26.4</v>
      </c>
      <c r="E79" s="8">
        <f t="shared" si="2"/>
        <v>1.9906499773789772</v>
      </c>
      <c r="F79" s="8">
        <f t="shared" si="3"/>
        <v>-1299.8</v>
      </c>
      <c r="G79" s="36"/>
    </row>
    <row r="80" spans="1:7" s="52" customFormat="1" ht="15.75" hidden="1">
      <c r="A80" s="45" t="s">
        <v>92</v>
      </c>
      <c r="B80" s="46" t="s">
        <v>93</v>
      </c>
      <c r="C80" s="47"/>
      <c r="D80" s="47"/>
      <c r="E80" s="8" t="e">
        <f t="shared" si="2"/>
        <v>#DIV/0!</v>
      </c>
      <c r="F80" s="8">
        <f t="shared" si="3"/>
        <v>0</v>
      </c>
      <c r="G80" s="36"/>
    </row>
    <row r="81" spans="1:7" s="33" customFormat="1" ht="15.75" customHeight="1">
      <c r="A81" s="42" t="s">
        <v>94</v>
      </c>
      <c r="B81" s="43" t="s">
        <v>95</v>
      </c>
      <c r="C81" s="44">
        <f>SUM(C82:C87)</f>
        <v>15</v>
      </c>
      <c r="D81" s="44">
        <f>SUM(D82:D87)</f>
        <v>0</v>
      </c>
      <c r="E81" s="8">
        <f t="shared" si="2"/>
        <v>0</v>
      </c>
      <c r="F81" s="8">
        <f t="shared" si="3"/>
        <v>-15</v>
      </c>
      <c r="G81" s="36"/>
    </row>
    <row r="82" spans="1:7" s="33" customFormat="1" ht="15.75" hidden="1">
      <c r="A82" s="45" t="s">
        <v>96</v>
      </c>
      <c r="B82" s="46" t="s">
        <v>148</v>
      </c>
      <c r="C82" s="47"/>
      <c r="D82" s="47"/>
      <c r="E82" s="8" t="e">
        <f t="shared" si="2"/>
        <v>#DIV/0!</v>
      </c>
      <c r="F82" s="8">
        <f t="shared" si="3"/>
        <v>0</v>
      </c>
      <c r="G82" s="36"/>
    </row>
    <row r="83" spans="1:7" s="33" customFormat="1" ht="15.75" hidden="1">
      <c r="A83" s="45" t="s">
        <v>97</v>
      </c>
      <c r="B83" s="46" t="s">
        <v>98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7.25" customHeight="1" hidden="1">
      <c r="A84" s="49" t="s">
        <v>99</v>
      </c>
      <c r="B84" s="50" t="s">
        <v>149</v>
      </c>
      <c r="C84" s="51"/>
      <c r="D84" s="51"/>
      <c r="E84" s="8" t="e">
        <f t="shared" si="2"/>
        <v>#DIV/0!</v>
      </c>
      <c r="F84" s="8">
        <f t="shared" si="3"/>
        <v>0</v>
      </c>
      <c r="G84" s="36"/>
    </row>
    <row r="85" spans="1:7" s="54" customFormat="1" ht="15.75" hidden="1">
      <c r="A85" s="57" t="s">
        <v>100</v>
      </c>
      <c r="B85" s="58" t="s">
        <v>101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33" customFormat="1" ht="15" customHeight="1">
      <c r="A86" s="49" t="s">
        <v>102</v>
      </c>
      <c r="B86" s="50" t="s">
        <v>103</v>
      </c>
      <c r="C86" s="51">
        <v>15</v>
      </c>
      <c r="D86" s="51">
        <v>0</v>
      </c>
      <c r="E86" s="8">
        <f t="shared" si="2"/>
        <v>0</v>
      </c>
      <c r="F86" s="8">
        <f t="shared" si="3"/>
        <v>-15</v>
      </c>
      <c r="G86" s="55"/>
    </row>
    <row r="87" spans="1:7" s="33" customFormat="1" ht="0.75" customHeight="1" hidden="1">
      <c r="A87" s="49" t="s">
        <v>104</v>
      </c>
      <c r="B87" s="50" t="s">
        <v>105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s="33" customFormat="1" ht="15.75">
      <c r="A88" s="59">
        <v>1000</v>
      </c>
      <c r="B88" s="60" t="s">
        <v>106</v>
      </c>
      <c r="C88" s="44">
        <f>SUM(C89:C91)</f>
        <v>210.6</v>
      </c>
      <c r="D88" s="44">
        <f>SUM(D89:D91)</f>
        <v>0</v>
      </c>
      <c r="E88" s="8">
        <f t="shared" si="2"/>
        <v>0</v>
      </c>
      <c r="F88" s="8">
        <f t="shared" si="3"/>
        <v>-210.6</v>
      </c>
      <c r="G88" s="36"/>
    </row>
    <row r="89" spans="1:7" s="33" customFormat="1" ht="18.75" customHeight="1">
      <c r="A89" s="61">
        <v>1003</v>
      </c>
      <c r="B89" s="62" t="s">
        <v>107</v>
      </c>
      <c r="C89" s="47">
        <v>210.6</v>
      </c>
      <c r="D89" s="47">
        <v>0</v>
      </c>
      <c r="E89" s="8">
        <f t="shared" si="2"/>
        <v>0</v>
      </c>
      <c r="F89" s="8">
        <f t="shared" si="3"/>
        <v>-210.6</v>
      </c>
      <c r="G89" s="36"/>
    </row>
    <row r="90" spans="1:7" s="33" customFormat="1" ht="0.75" customHeight="1" hidden="1">
      <c r="A90" s="61">
        <v>1004</v>
      </c>
      <c r="B90" s="63" t="s">
        <v>108</v>
      </c>
      <c r="C90" s="47"/>
      <c r="D90" s="47"/>
      <c r="E90" s="8" t="e">
        <f t="shared" si="2"/>
        <v>#DIV/0!</v>
      </c>
      <c r="F90" s="8">
        <f t="shared" si="3"/>
        <v>0</v>
      </c>
      <c r="G90" s="36"/>
    </row>
    <row r="91" spans="1:7" s="33" customFormat="1" ht="15.75" hidden="1">
      <c r="A91" s="64" t="s">
        <v>109</v>
      </c>
      <c r="B91" s="65" t="s">
        <v>110</v>
      </c>
      <c r="C91" s="66"/>
      <c r="D91" s="66"/>
      <c r="E91" s="8" t="e">
        <f t="shared" si="2"/>
        <v>#DIV/0!</v>
      </c>
      <c r="F91" s="8">
        <f t="shared" si="3"/>
        <v>0</v>
      </c>
      <c r="G91" s="36"/>
    </row>
    <row r="92" spans="1:6" s="33" customFormat="1" ht="14.25" customHeight="1">
      <c r="A92" s="59">
        <v>1100</v>
      </c>
      <c r="B92" s="60" t="s">
        <v>111</v>
      </c>
      <c r="C92" s="44">
        <f>SUM(C93:C94)</f>
        <v>0</v>
      </c>
      <c r="D92" s="44">
        <f>SUM(D93:D94)</f>
        <v>0</v>
      </c>
      <c r="E92" s="8" t="e">
        <f>D92/C92*100</f>
        <v>#DIV/0!</v>
      </c>
      <c r="F92" s="8">
        <f>D92-C92</f>
        <v>0</v>
      </c>
    </row>
    <row r="93" spans="1:6" s="33" customFormat="1" ht="14.25" customHeight="1">
      <c r="A93" s="61">
        <v>1104</v>
      </c>
      <c r="B93" s="63" t="s">
        <v>118</v>
      </c>
      <c r="C93" s="47">
        <v>0</v>
      </c>
      <c r="D93" s="47"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 hidden="1">
      <c r="A94" s="61">
        <v>1102</v>
      </c>
      <c r="B94" s="63" t="s">
        <v>113</v>
      </c>
      <c r="C94" s="47"/>
      <c r="D94" s="47"/>
      <c r="E94" s="8" t="e">
        <f t="shared" si="2"/>
        <v>#DIV/0!</v>
      </c>
      <c r="F94" s="8">
        <f t="shared" si="3"/>
        <v>0</v>
      </c>
    </row>
    <row r="95" spans="1:6" s="33" customFormat="1" ht="15.75">
      <c r="A95" s="67"/>
      <c r="B95" s="68" t="s">
        <v>114</v>
      </c>
      <c r="C95" s="44">
        <f>SUM(C52,C57,C59,C63,C67,C71,C73,C78,C81,C88,C92)</f>
        <v>3736.333</v>
      </c>
      <c r="D95" s="44">
        <f>SUM(D52,D57,D59,D63,D67,D71,D73,D78,D81,D88,D92)</f>
        <v>37.7</v>
      </c>
      <c r="E95" s="8">
        <f t="shared" si="2"/>
        <v>1.0090107064868148</v>
      </c>
      <c r="F95" s="8">
        <f t="shared" si="3"/>
        <v>-3698.6330000000003</v>
      </c>
    </row>
    <row r="96" spans="1:6" s="33" customFormat="1" ht="15">
      <c r="A96" s="37"/>
      <c r="B96" s="38"/>
      <c r="C96" s="36"/>
      <c r="D96" s="36"/>
      <c r="E96" s="36"/>
      <c r="F96" s="36"/>
    </row>
    <row r="97" spans="1:2" s="33" customFormat="1" ht="12.75">
      <c r="A97" s="31" t="s">
        <v>115</v>
      </c>
      <c r="B97" s="31"/>
    </row>
    <row r="98" spans="1:3" s="33" customFormat="1" ht="12.75">
      <c r="A98" s="69" t="s">
        <v>116</v>
      </c>
      <c r="B98" s="69"/>
      <c r="C98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90" zoomScaleSheetLayoutView="90" zoomScalePageLayoutView="0" workbookViewId="0" topLeftCell="A1">
      <selection activeCell="D80" sqref="D80"/>
    </sheetView>
  </sheetViews>
  <sheetFormatPr defaultColWidth="9.00390625" defaultRowHeight="12.75"/>
  <cols>
    <col min="1" max="1" width="16.00390625" style="79" customWidth="1"/>
    <col min="2" max="2" width="55.625" style="80" customWidth="1"/>
    <col min="3" max="4" width="18.125" style="81" customWidth="1"/>
    <col min="5" max="5" width="13.125" style="81" customWidth="1"/>
    <col min="6" max="6" width="10.00390625" style="81" customWidth="1"/>
    <col min="7" max="16384" width="9.125" style="81" customWidth="1"/>
  </cols>
  <sheetData>
    <row r="1" spans="1:7" ht="18" customHeight="1">
      <c r="A1" s="430" t="s">
        <v>294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302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621.3</v>
      </c>
      <c r="D5" s="7">
        <f>SUM(D6,D8,D10,D13,D15)</f>
        <v>6.1132100000000005</v>
      </c>
      <c r="E5" s="8">
        <f>D5/C5*100</f>
        <v>0.9839385160148078</v>
      </c>
      <c r="F5" s="8">
        <f>D5-C5</f>
        <v>-615.18679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238.8</v>
      </c>
      <c r="D6" s="7">
        <f>SUM(D7)</f>
        <v>5.35139</v>
      </c>
      <c r="E6" s="8">
        <f aca="true" t="shared" si="0" ref="E6:E47">D6/C6*100</f>
        <v>2.2409505862646566</v>
      </c>
      <c r="F6" s="8">
        <f aca="true" t="shared" si="1" ref="F6:F47">D6-C6</f>
        <v>-233.44861</v>
      </c>
      <c r="G6" s="1"/>
    </row>
    <row r="7" spans="1:7" s="33" customFormat="1" ht="15">
      <c r="A7" s="10">
        <v>1010200001</v>
      </c>
      <c r="B7" s="11" t="s">
        <v>6</v>
      </c>
      <c r="C7" s="105">
        <v>238.8</v>
      </c>
      <c r="D7" s="105">
        <v>5.35139</v>
      </c>
      <c r="E7" s="8">
        <f t="shared" si="0"/>
        <v>2.2409505862646566</v>
      </c>
      <c r="F7" s="8">
        <f t="shared" si="1"/>
        <v>-233.44861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5</v>
      </c>
      <c r="D8" s="7">
        <f>SUM(D9)</f>
        <v>0</v>
      </c>
      <c r="E8" s="8">
        <f t="shared" si="0"/>
        <v>0</v>
      </c>
      <c r="F8" s="8">
        <f t="shared" si="1"/>
        <v>-5</v>
      </c>
      <c r="G8" s="1"/>
    </row>
    <row r="9" spans="1:7" s="33" customFormat="1" ht="15">
      <c r="A9" s="10">
        <v>1050300001</v>
      </c>
      <c r="B9" s="10" t="s">
        <v>9</v>
      </c>
      <c r="C9" s="8">
        <v>5</v>
      </c>
      <c r="D9" s="8">
        <v>0</v>
      </c>
      <c r="E9" s="8">
        <f t="shared" si="0"/>
        <v>0</v>
      </c>
      <c r="F9" s="8">
        <f t="shared" si="1"/>
        <v>-5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368.29999999999995</v>
      </c>
      <c r="D10" s="7">
        <f>SUM(D11:D12)</f>
        <v>0.56182</v>
      </c>
      <c r="E10" s="143">
        <f t="shared" si="0"/>
        <v>0.15254412163996744</v>
      </c>
      <c r="F10" s="7">
        <f t="shared" si="1"/>
        <v>-367.73817999999994</v>
      </c>
      <c r="G10" s="1"/>
    </row>
    <row r="11" spans="1:7" s="33" customFormat="1" ht="15">
      <c r="A11" s="10">
        <v>1060600000</v>
      </c>
      <c r="B11" s="10" t="s">
        <v>11</v>
      </c>
      <c r="C11" s="8">
        <v>342.9</v>
      </c>
      <c r="D11" s="8">
        <v>0.10378</v>
      </c>
      <c r="E11" s="8">
        <f t="shared" si="0"/>
        <v>0.030265383493729953</v>
      </c>
      <c r="F11" s="8">
        <f t="shared" si="1"/>
        <v>-342.79622</v>
      </c>
      <c r="G11" s="1"/>
    </row>
    <row r="12" spans="1:7" s="33" customFormat="1" ht="14.25" customHeight="1">
      <c r="A12" s="34">
        <v>1060103010</v>
      </c>
      <c r="B12" s="35" t="s">
        <v>12</v>
      </c>
      <c r="C12" s="66">
        <v>25.4</v>
      </c>
      <c r="D12" s="66">
        <v>0.45804</v>
      </c>
      <c r="E12" s="8">
        <f t="shared" si="0"/>
        <v>1.8033070866141734</v>
      </c>
      <c r="F12" s="8">
        <f t="shared" si="1"/>
        <v>-24.941959999999998</v>
      </c>
      <c r="G12" s="1"/>
    </row>
    <row r="13" spans="1:7" s="33" customFormat="1" ht="47.25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" customHeight="1">
      <c r="A15" s="6"/>
      <c r="B15" s="6" t="s">
        <v>15</v>
      </c>
      <c r="C15" s="7">
        <f>SUM(C16:C19)</f>
        <v>9.2</v>
      </c>
      <c r="D15" s="7">
        <f>SUM(D16:D19)</f>
        <v>0.2</v>
      </c>
      <c r="E15" s="8">
        <f t="shared" si="0"/>
        <v>2.173913043478261</v>
      </c>
      <c r="F15" s="8">
        <f t="shared" si="1"/>
        <v>-9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29.25" customHeight="1">
      <c r="A17" s="10">
        <v>1080400001</v>
      </c>
      <c r="B17" s="11" t="s">
        <v>17</v>
      </c>
      <c r="C17" s="8">
        <v>9.2</v>
      </c>
      <c r="D17" s="8">
        <v>0.2</v>
      </c>
      <c r="E17" s="8">
        <f t="shared" si="0"/>
        <v>2.173913043478261</v>
      </c>
      <c r="F17" s="8">
        <f t="shared" si="1"/>
        <v>-9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>
      <c r="A19" s="10">
        <v>1090000000</v>
      </c>
      <c r="B19" s="11" t="s">
        <v>19</v>
      </c>
      <c r="C19" s="8"/>
      <c r="D19" s="8">
        <v>0</v>
      </c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SUM(C21:C37)</f>
        <v>39</v>
      </c>
      <c r="D20" s="7">
        <f>SUM(D21:D37)</f>
        <v>2.91835</v>
      </c>
      <c r="E20" s="8">
        <f t="shared" si="0"/>
        <v>7.482948717948719</v>
      </c>
      <c r="F20" s="8">
        <f t="shared" si="1"/>
        <v>-36.081649999999996</v>
      </c>
      <c r="G20" s="1"/>
    </row>
    <row r="21" spans="1:7" s="33" customFormat="1" ht="15">
      <c r="A21" s="10">
        <v>1110501101</v>
      </c>
      <c r="B21" s="10" t="s">
        <v>22</v>
      </c>
      <c r="C21" s="8">
        <v>20</v>
      </c>
      <c r="D21" s="8">
        <v>2.375</v>
      </c>
      <c r="E21" s="8">
        <f t="shared" si="0"/>
        <v>11.875</v>
      </c>
      <c r="F21" s="8">
        <f t="shared" si="1"/>
        <v>-17.625</v>
      </c>
      <c r="G21" s="1"/>
    </row>
    <row r="22" spans="1:7" s="33" customFormat="1" ht="17.25" customHeight="1">
      <c r="A22" s="10">
        <v>1110503505</v>
      </c>
      <c r="B22" s="10" t="s">
        <v>23</v>
      </c>
      <c r="C22" s="8">
        <v>8</v>
      </c>
      <c r="D22" s="8">
        <v>0.54335</v>
      </c>
      <c r="E22" s="8">
        <f t="shared" si="0"/>
        <v>6.791875</v>
      </c>
      <c r="F22" s="8">
        <f t="shared" si="1"/>
        <v>-7.45665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6.5" customHeight="1">
      <c r="A25" s="10">
        <v>1140601410</v>
      </c>
      <c r="B25" s="11" t="s">
        <v>27</v>
      </c>
      <c r="C25" s="8">
        <v>10</v>
      </c>
      <c r="D25" s="8">
        <v>0</v>
      </c>
      <c r="E25" s="8">
        <f t="shared" si="0"/>
        <v>0</v>
      </c>
      <c r="F25" s="8">
        <f t="shared" si="1"/>
        <v>-10</v>
      </c>
      <c r="G25" s="1"/>
    </row>
    <row r="26" spans="1:7" s="33" customFormat="1" ht="1.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21.75" customHeight="1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30" customHeight="1">
      <c r="A34" s="360">
        <v>1130305010</v>
      </c>
      <c r="B34" s="372" t="s">
        <v>275</v>
      </c>
      <c r="C34" s="373">
        <v>1</v>
      </c>
      <c r="D34" s="373"/>
      <c r="E34" s="373">
        <f t="shared" si="0"/>
        <v>0</v>
      </c>
      <c r="F34" s="373">
        <f t="shared" si="1"/>
        <v>-1</v>
      </c>
      <c r="G34" s="304"/>
    </row>
    <row r="35" spans="1:7" s="33" customFormat="1" ht="15.75" customHeight="1" hidden="1">
      <c r="A35" s="10">
        <v>1163000000</v>
      </c>
      <c r="B35" s="11" t="s">
        <v>36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3.5" customHeight="1" hidden="1">
      <c r="A36" s="10">
        <v>1169000000</v>
      </c>
      <c r="B36" s="11" t="s">
        <v>37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18.75" customHeight="1">
      <c r="A37" s="10">
        <v>1170505005</v>
      </c>
      <c r="B37" s="10" t="s">
        <v>38</v>
      </c>
      <c r="C37" s="8"/>
      <c r="D37" s="8"/>
      <c r="E37" s="8" t="e">
        <f t="shared" si="0"/>
        <v>#DIV/0!</v>
      </c>
      <c r="F37" s="8">
        <f t="shared" si="1"/>
        <v>0</v>
      </c>
      <c r="G37" s="1"/>
    </row>
    <row r="38" spans="1:7" s="33" customFormat="1" ht="15.75">
      <c r="A38" s="6"/>
      <c r="B38" s="6" t="s">
        <v>39</v>
      </c>
      <c r="C38" s="7">
        <f>SUM(C20,C5)</f>
        <v>660.3</v>
      </c>
      <c r="D38" s="7">
        <f>SUM(D20,D5)</f>
        <v>9.03156</v>
      </c>
      <c r="E38" s="8">
        <f t="shared" si="0"/>
        <v>1.3677964561562928</v>
      </c>
      <c r="F38" s="8">
        <f t="shared" si="1"/>
        <v>-651.2684399999999</v>
      </c>
      <c r="G38" s="1"/>
    </row>
    <row r="39" spans="1:7" s="33" customFormat="1" ht="15.75">
      <c r="A39" s="6"/>
      <c r="B39" s="6" t="s">
        <v>40</v>
      </c>
      <c r="C39" s="7">
        <f>SUM(C40:C44)</f>
        <v>2668.4120000000003</v>
      </c>
      <c r="D39" s="7">
        <f>SUM(D40:D44)</f>
        <v>192.9</v>
      </c>
      <c r="E39" s="8">
        <f t="shared" si="0"/>
        <v>7.229018607321508</v>
      </c>
      <c r="F39" s="8">
        <f t="shared" si="1"/>
        <v>-2475.512</v>
      </c>
      <c r="G39" s="1"/>
    </row>
    <row r="40" spans="1:7" s="33" customFormat="1" ht="15" customHeight="1">
      <c r="A40" s="10">
        <v>2020100000</v>
      </c>
      <c r="B40" s="10" t="s">
        <v>272</v>
      </c>
      <c r="C40" s="8">
        <v>2142.2</v>
      </c>
      <c r="D40" s="8">
        <v>183.3</v>
      </c>
      <c r="E40" s="8">
        <f t="shared" si="0"/>
        <v>8.556624031369621</v>
      </c>
      <c r="F40" s="8">
        <f t="shared" si="1"/>
        <v>-1958.8999999999999</v>
      </c>
      <c r="G40" s="1"/>
    </row>
    <row r="41" spans="1:7" s="33" customFormat="1" ht="15" customHeight="1">
      <c r="A41" s="360">
        <v>2020107010</v>
      </c>
      <c r="B41" s="360" t="s">
        <v>278</v>
      </c>
      <c r="C41" s="8">
        <v>188.3</v>
      </c>
      <c r="D41" s="8"/>
      <c r="E41" s="8"/>
      <c r="F41" s="8"/>
      <c r="G41" s="1"/>
    </row>
    <row r="42" spans="1:7" s="33" customFormat="1" ht="15">
      <c r="A42" s="10">
        <v>2020200000</v>
      </c>
      <c r="B42" s="10" t="s">
        <v>221</v>
      </c>
      <c r="C42" s="8">
        <v>222.4</v>
      </c>
      <c r="D42" s="8">
        <v>0</v>
      </c>
      <c r="E42" s="8">
        <f t="shared" si="0"/>
        <v>0</v>
      </c>
      <c r="F42" s="8">
        <f t="shared" si="1"/>
        <v>-222.4</v>
      </c>
      <c r="G42" s="1"/>
    </row>
    <row r="43" spans="1:7" s="33" customFormat="1" ht="15" customHeight="1">
      <c r="A43" s="10">
        <v>2020300000</v>
      </c>
      <c r="B43" s="10" t="s">
        <v>222</v>
      </c>
      <c r="C43" s="8">
        <v>115.512</v>
      </c>
      <c r="D43" s="8">
        <v>9.6</v>
      </c>
      <c r="E43" s="8">
        <f t="shared" si="0"/>
        <v>8.3108248493663</v>
      </c>
      <c r="F43" s="8">
        <f t="shared" si="1"/>
        <v>-105.912</v>
      </c>
      <c r="G43" s="1"/>
    </row>
    <row r="44" spans="1:7" s="33" customFormat="1" ht="15" customHeight="1">
      <c r="A44" s="10">
        <v>2020400000</v>
      </c>
      <c r="B44" s="10" t="s">
        <v>118</v>
      </c>
      <c r="C44" s="8">
        <v>0</v>
      </c>
      <c r="D44" s="8">
        <v>0</v>
      </c>
      <c r="E44" s="8" t="e">
        <f>D44/C44*100</f>
        <v>#DIV/0!</v>
      </c>
      <c r="F44" s="8">
        <f>D44-C44</f>
        <v>0</v>
      </c>
      <c r="G44" s="1"/>
    </row>
    <row r="45" spans="1:7" s="33" customFormat="1" ht="31.5">
      <c r="A45" s="6">
        <v>3000000000</v>
      </c>
      <c r="B45" s="12" t="s">
        <v>43</v>
      </c>
      <c r="C45" s="7">
        <v>14</v>
      </c>
      <c r="D45" s="7">
        <v>0</v>
      </c>
      <c r="E45" s="8">
        <f t="shared" si="0"/>
        <v>0</v>
      </c>
      <c r="F45" s="8">
        <f t="shared" si="1"/>
        <v>-14</v>
      </c>
      <c r="G45" s="1"/>
    </row>
    <row r="46" spans="1:7" s="33" customFormat="1" ht="15.75">
      <c r="A46" s="6"/>
      <c r="B46" s="6" t="s">
        <v>44</v>
      </c>
      <c r="C46" s="7">
        <f>SUM(C39,C38)</f>
        <v>3328.7120000000004</v>
      </c>
      <c r="D46" s="7">
        <f>SUM(D39,D38)</f>
        <v>201.93156000000002</v>
      </c>
      <c r="E46" s="8">
        <f t="shared" si="0"/>
        <v>6.066357197618778</v>
      </c>
      <c r="F46" s="8">
        <f t="shared" si="1"/>
        <v>-3126.7804400000005</v>
      </c>
      <c r="G46" s="1"/>
    </row>
    <row r="47" spans="1:7" s="33" customFormat="1" ht="15.75">
      <c r="A47" s="6"/>
      <c r="B47" s="9" t="s">
        <v>45</v>
      </c>
      <c r="C47" s="7">
        <f>C96-C46</f>
        <v>0</v>
      </c>
      <c r="D47" s="7">
        <f>D96-D46</f>
        <v>-169.99946000000003</v>
      </c>
      <c r="E47" s="8" t="e">
        <f t="shared" si="0"/>
        <v>#DIV/0!</v>
      </c>
      <c r="F47" s="8">
        <f t="shared" si="1"/>
        <v>-169.99946000000003</v>
      </c>
      <c r="G47" s="14"/>
    </row>
    <row r="48" spans="1:7" s="33" customFormat="1" ht="8.25" customHeight="1">
      <c r="A48" s="15"/>
      <c r="B48" s="16"/>
      <c r="C48" s="17"/>
      <c r="D48" s="17"/>
      <c r="E48" s="258"/>
      <c r="F48" s="258"/>
      <c r="G48" s="14"/>
    </row>
    <row r="49" spans="1:6" s="33" customFormat="1" ht="3" customHeight="1">
      <c r="A49" s="31"/>
      <c r="B49" s="32"/>
      <c r="C49" s="259"/>
      <c r="D49" s="259"/>
      <c r="E49" s="259"/>
      <c r="F49" s="259"/>
    </row>
    <row r="50" spans="1:7" s="33" customFormat="1" ht="15">
      <c r="A50" s="37"/>
      <c r="B50" s="38"/>
      <c r="C50" s="66"/>
      <c r="D50" s="66"/>
      <c r="E50" s="66"/>
      <c r="F50" s="66"/>
      <c r="G50" s="36"/>
    </row>
    <row r="51" spans="1:7" s="33" customFormat="1" ht="63">
      <c r="A51" s="39" t="s">
        <v>0</v>
      </c>
      <c r="B51" s="39" t="s">
        <v>46</v>
      </c>
      <c r="C51" s="295" t="s">
        <v>302</v>
      </c>
      <c r="D51" s="296" t="s">
        <v>304</v>
      </c>
      <c r="E51" s="260" t="s">
        <v>2</v>
      </c>
      <c r="F51" s="261" t="s">
        <v>3</v>
      </c>
      <c r="G51" s="36"/>
    </row>
    <row r="52" spans="1:7" s="33" customFormat="1" ht="15.75">
      <c r="A52" s="40">
        <v>1</v>
      </c>
      <c r="B52" s="41">
        <v>2</v>
      </c>
      <c r="C52" s="262"/>
      <c r="D52" s="262"/>
      <c r="E52" s="262"/>
      <c r="F52" s="51"/>
      <c r="G52" s="36"/>
    </row>
    <row r="53" spans="1:7" s="33" customFormat="1" ht="15.75">
      <c r="A53" s="42" t="s">
        <v>47</v>
      </c>
      <c r="B53" s="43" t="s">
        <v>48</v>
      </c>
      <c r="C53" s="44">
        <f>SUM(C54:C57)</f>
        <v>681.912</v>
      </c>
      <c r="D53" s="44">
        <f>SUM(D54:D57)</f>
        <v>6.6321</v>
      </c>
      <c r="E53" s="8">
        <f aca="true" t="shared" si="2" ref="E53:E96">D53/C53*100</f>
        <v>0.972574173793686</v>
      </c>
      <c r="F53" s="8">
        <f aca="true" t="shared" si="3" ref="F53:F96">D53-C53</f>
        <v>-675.2799</v>
      </c>
      <c r="G53" s="36"/>
    </row>
    <row r="54" spans="1:7" s="33" customFormat="1" ht="15.75">
      <c r="A54" s="45" t="s">
        <v>49</v>
      </c>
      <c r="B54" s="46" t="s">
        <v>151</v>
      </c>
      <c r="C54" s="47">
        <v>676.912</v>
      </c>
      <c r="D54" s="47">
        <v>6.6321</v>
      </c>
      <c r="E54" s="8">
        <f t="shared" si="2"/>
        <v>0.9797580778594559</v>
      </c>
      <c r="F54" s="8">
        <f t="shared" si="3"/>
        <v>-670.2799</v>
      </c>
      <c r="G54" s="36"/>
    </row>
    <row r="55" spans="1:7" s="33" customFormat="1" ht="15.75">
      <c r="A55" s="45" t="s">
        <v>156</v>
      </c>
      <c r="B55" s="50" t="s">
        <v>225</v>
      </c>
      <c r="C55" s="47">
        <v>0</v>
      </c>
      <c r="D55" s="47">
        <v>0</v>
      </c>
      <c r="E55" s="8"/>
      <c r="F55" s="8"/>
      <c r="G55" s="36"/>
    </row>
    <row r="56" spans="1:7" s="33" customFormat="1" ht="31.5">
      <c r="A56" s="45" t="s">
        <v>122</v>
      </c>
      <c r="B56" s="46" t="s">
        <v>306</v>
      </c>
      <c r="C56" s="47">
        <v>5</v>
      </c>
      <c r="D56" s="47"/>
      <c r="E56" s="8"/>
      <c r="F56" s="8"/>
      <c r="G56" s="36"/>
    </row>
    <row r="57" spans="1:7" s="33" customFormat="1" ht="15.75">
      <c r="A57" s="45" t="s">
        <v>126</v>
      </c>
      <c r="B57" s="46" t="s">
        <v>219</v>
      </c>
      <c r="C57" s="47">
        <v>0</v>
      </c>
      <c r="D57" s="47"/>
      <c r="E57" s="8"/>
      <c r="F57" s="8"/>
      <c r="G57" s="36"/>
    </row>
    <row r="58" spans="1:7" s="33" customFormat="1" ht="15.75">
      <c r="A58" s="42" t="s">
        <v>51</v>
      </c>
      <c r="B58" s="48" t="s">
        <v>52</v>
      </c>
      <c r="C58" s="44">
        <f>SUM(C59)</f>
        <v>115.4</v>
      </c>
      <c r="D58" s="44">
        <f>SUM(D59)</f>
        <v>0</v>
      </c>
      <c r="E58" s="8">
        <f t="shared" si="2"/>
        <v>0</v>
      </c>
      <c r="F58" s="8">
        <f t="shared" si="3"/>
        <v>-115.4</v>
      </c>
      <c r="G58" s="36"/>
    </row>
    <row r="59" spans="1:6" s="33" customFormat="1" ht="15.75">
      <c r="A59" s="49" t="s">
        <v>53</v>
      </c>
      <c r="B59" s="50" t="s">
        <v>54</v>
      </c>
      <c r="C59" s="51">
        <v>115.4</v>
      </c>
      <c r="D59" s="51">
        <v>0</v>
      </c>
      <c r="E59" s="8">
        <f t="shared" si="2"/>
        <v>0</v>
      </c>
      <c r="F59" s="8">
        <f t="shared" si="3"/>
        <v>-115.4</v>
      </c>
    </row>
    <row r="60" spans="1:7" s="23" customFormat="1" ht="15" customHeight="1">
      <c r="A60" s="25" t="s">
        <v>55</v>
      </c>
      <c r="B60" s="26" t="s">
        <v>56</v>
      </c>
      <c r="C60" s="27">
        <f>SUM(C61:C63)</f>
        <v>100</v>
      </c>
      <c r="D60" s="27">
        <f>SUM(D61:D63)</f>
        <v>0</v>
      </c>
      <c r="E60" s="8">
        <f t="shared" si="2"/>
        <v>0</v>
      </c>
      <c r="F60" s="8">
        <f t="shared" si="3"/>
        <v>-100</v>
      </c>
      <c r="G60" s="24"/>
    </row>
    <row r="61" spans="1:7" s="23" customFormat="1" ht="15.75">
      <c r="A61" s="28" t="s">
        <v>57</v>
      </c>
      <c r="B61" s="29" t="s">
        <v>58</v>
      </c>
      <c r="C61" s="30"/>
      <c r="D61" s="30"/>
      <c r="E61" s="8" t="e">
        <f t="shared" si="2"/>
        <v>#DIV/0!</v>
      </c>
      <c r="F61" s="8">
        <f t="shared" si="3"/>
        <v>0</v>
      </c>
      <c r="G61" s="24"/>
    </row>
    <row r="62" spans="1:7" s="23" customFormat="1" ht="15.75">
      <c r="A62" s="28" t="s">
        <v>226</v>
      </c>
      <c r="B62" s="29" t="s">
        <v>227</v>
      </c>
      <c r="C62" s="30">
        <v>0</v>
      </c>
      <c r="D62" s="30"/>
      <c r="E62" s="8"/>
      <c r="F62" s="8"/>
      <c r="G62" s="24"/>
    </row>
    <row r="63" spans="1:7" s="23" customFormat="1" ht="15.75">
      <c r="A63" s="28" t="s">
        <v>59</v>
      </c>
      <c r="B63" s="29" t="s">
        <v>60</v>
      </c>
      <c r="C63" s="30">
        <v>100</v>
      </c>
      <c r="D63" s="30">
        <v>0</v>
      </c>
      <c r="E63" s="8">
        <f t="shared" si="2"/>
        <v>0</v>
      </c>
      <c r="F63" s="8">
        <f t="shared" si="3"/>
        <v>-100</v>
      </c>
      <c r="G63" s="24"/>
    </row>
    <row r="64" spans="1:7" s="33" customFormat="1" ht="15.75" customHeight="1">
      <c r="A64" s="42" t="s">
        <v>61</v>
      </c>
      <c r="B64" s="43" t="s">
        <v>62</v>
      </c>
      <c r="C64" s="44">
        <f>SUM(C65:C67)</f>
        <v>0</v>
      </c>
      <c r="D64" s="44">
        <f>SUM(D65:D67)</f>
        <v>0</v>
      </c>
      <c r="E64" s="8" t="e">
        <f t="shared" si="2"/>
        <v>#DIV/0!</v>
      </c>
      <c r="F64" s="8">
        <f t="shared" si="3"/>
        <v>0</v>
      </c>
      <c r="G64" s="36"/>
    </row>
    <row r="65" spans="1:7" s="33" customFormat="1" ht="15.75" hidden="1">
      <c r="A65" s="45" t="s">
        <v>64</v>
      </c>
      <c r="B65" s="46" t="s">
        <v>65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 hidden="1">
      <c r="A66" s="45" t="s">
        <v>63</v>
      </c>
      <c r="B66" s="53" t="s">
        <v>143</v>
      </c>
      <c r="C66" s="47"/>
      <c r="D66" s="47"/>
      <c r="E66" s="8" t="e">
        <f t="shared" si="2"/>
        <v>#DIV/0!</v>
      </c>
      <c r="F66" s="8">
        <f t="shared" si="3"/>
        <v>0</v>
      </c>
      <c r="G66" s="36"/>
    </row>
    <row r="67" spans="1:7" s="33" customFormat="1" ht="15.75">
      <c r="A67" s="28" t="s">
        <v>131</v>
      </c>
      <c r="B67" s="29" t="s">
        <v>140</v>
      </c>
      <c r="C67" s="47">
        <v>0</v>
      </c>
      <c r="D67" s="47">
        <v>0</v>
      </c>
      <c r="E67" s="8" t="e">
        <f t="shared" si="2"/>
        <v>#DIV/0!</v>
      </c>
      <c r="F67" s="8">
        <f t="shared" si="3"/>
        <v>0</v>
      </c>
      <c r="G67" s="36"/>
    </row>
    <row r="68" spans="1:7" s="52" customFormat="1" ht="15.75">
      <c r="A68" s="42" t="s">
        <v>66</v>
      </c>
      <c r="B68" s="43" t="s">
        <v>67</v>
      </c>
      <c r="C68" s="44">
        <f>SUM(C69:C71)</f>
        <v>693.6</v>
      </c>
      <c r="D68" s="44">
        <f>SUM(D69:D71)</f>
        <v>0</v>
      </c>
      <c r="E68" s="8">
        <f t="shared" si="2"/>
        <v>0</v>
      </c>
      <c r="F68" s="8">
        <f t="shared" si="3"/>
        <v>-693.6</v>
      </c>
      <c r="G68" s="36"/>
    </row>
    <row r="69" spans="1:7" s="33" customFormat="1" ht="15.75">
      <c r="A69" s="45" t="s">
        <v>68</v>
      </c>
      <c r="B69" s="46" t="s">
        <v>69</v>
      </c>
      <c r="C69" s="47">
        <v>0</v>
      </c>
      <c r="D69" s="47">
        <v>0</v>
      </c>
      <c r="E69" s="8" t="e">
        <f t="shared" si="2"/>
        <v>#DIV/0!</v>
      </c>
      <c r="F69" s="8">
        <f t="shared" si="3"/>
        <v>0</v>
      </c>
      <c r="G69" s="36"/>
    </row>
    <row r="70" spans="1:7" s="54" customFormat="1" ht="15.75">
      <c r="A70" s="45" t="s">
        <v>70</v>
      </c>
      <c r="B70" s="53" t="s">
        <v>71</v>
      </c>
      <c r="C70" s="47">
        <v>0</v>
      </c>
      <c r="D70" s="47">
        <v>0</v>
      </c>
      <c r="E70" s="8" t="e">
        <f t="shared" si="2"/>
        <v>#DIV/0!</v>
      </c>
      <c r="F70" s="8">
        <f t="shared" si="3"/>
        <v>0</v>
      </c>
      <c r="G70" s="36"/>
    </row>
    <row r="71" spans="1:7" s="33" customFormat="1" ht="14.25" customHeight="1">
      <c r="A71" s="49" t="s">
        <v>72</v>
      </c>
      <c r="B71" s="50" t="s">
        <v>73</v>
      </c>
      <c r="C71" s="51">
        <v>693.6</v>
      </c>
      <c r="D71" s="51">
        <v>0</v>
      </c>
      <c r="E71" s="8">
        <f t="shared" si="2"/>
        <v>0</v>
      </c>
      <c r="F71" s="8">
        <f t="shared" si="3"/>
        <v>-693.6</v>
      </c>
      <c r="G71" s="55"/>
    </row>
    <row r="72" spans="1:7" s="54" customFormat="1" ht="15.75" hidden="1">
      <c r="A72" s="42" t="s">
        <v>74</v>
      </c>
      <c r="B72" s="56" t="s">
        <v>75</v>
      </c>
      <c r="C72" s="44">
        <f>SUM(C73)</f>
        <v>0</v>
      </c>
      <c r="D72" s="44">
        <f>SUM(D73)</f>
        <v>0</v>
      </c>
      <c r="E72" s="8" t="e">
        <f t="shared" si="2"/>
        <v>#DIV/0!</v>
      </c>
      <c r="F72" s="8">
        <f t="shared" si="3"/>
        <v>0</v>
      </c>
      <c r="G72" s="36"/>
    </row>
    <row r="73" spans="1:7" s="33" customFormat="1" ht="31.5" hidden="1">
      <c r="A73" s="45" t="s">
        <v>76</v>
      </c>
      <c r="B73" s="53" t="s">
        <v>77</v>
      </c>
      <c r="C73" s="47"/>
      <c r="D73" s="47"/>
      <c r="E73" s="8" t="e">
        <f t="shared" si="2"/>
        <v>#DIV/0!</v>
      </c>
      <c r="F73" s="8">
        <f t="shared" si="3"/>
        <v>0</v>
      </c>
      <c r="G73" s="55"/>
    </row>
    <row r="74" spans="1:7" s="33" customFormat="1" ht="13.5" customHeight="1" hidden="1">
      <c r="A74" s="42" t="s">
        <v>78</v>
      </c>
      <c r="B74" s="56" t="s">
        <v>79</v>
      </c>
      <c r="C74" s="44">
        <f>SUM(C75:C78)</f>
        <v>0</v>
      </c>
      <c r="D74" s="44">
        <f>SUM(D75:D78)</f>
        <v>0</v>
      </c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80</v>
      </c>
      <c r="B75" s="53" t="s">
        <v>81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82</v>
      </c>
      <c r="B76" s="53" t="s">
        <v>83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84</v>
      </c>
      <c r="B77" s="53" t="s">
        <v>85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86</v>
      </c>
      <c r="B78" s="53" t="s">
        <v>87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31.5">
      <c r="A79" s="42" t="s">
        <v>88</v>
      </c>
      <c r="B79" s="43" t="s">
        <v>89</v>
      </c>
      <c r="C79" s="44">
        <f>SUM(C80:C81)</f>
        <v>1725.8</v>
      </c>
      <c r="D79" s="44">
        <f>SUM(D80:D81)</f>
        <v>25.3</v>
      </c>
      <c r="E79" s="8">
        <f t="shared" si="2"/>
        <v>1.465986788735659</v>
      </c>
      <c r="F79" s="8">
        <f t="shared" si="3"/>
        <v>-1700.5</v>
      </c>
      <c r="G79" s="36"/>
    </row>
    <row r="80" spans="1:7" s="33" customFormat="1" ht="15.75">
      <c r="A80" s="45" t="s">
        <v>90</v>
      </c>
      <c r="B80" s="46" t="s">
        <v>91</v>
      </c>
      <c r="C80" s="47">
        <v>1725.8</v>
      </c>
      <c r="D80" s="47">
        <v>25.3</v>
      </c>
      <c r="E80" s="8">
        <f t="shared" si="2"/>
        <v>1.465986788735659</v>
      </c>
      <c r="F80" s="8">
        <f t="shared" si="3"/>
        <v>-1700.5</v>
      </c>
      <c r="G80" s="36"/>
    </row>
    <row r="81" spans="1:7" s="52" customFormat="1" ht="15.75" hidden="1">
      <c r="A81" s="45" t="s">
        <v>92</v>
      </c>
      <c r="B81" s="46" t="s">
        <v>93</v>
      </c>
      <c r="C81" s="47" t="s">
        <v>217</v>
      </c>
      <c r="D81" s="47"/>
      <c r="E81" s="8" t="e">
        <f t="shared" si="2"/>
        <v>#VALUE!</v>
      </c>
      <c r="F81" s="8" t="e">
        <f t="shared" si="3"/>
        <v>#VALUE!</v>
      </c>
      <c r="G81" s="36"/>
    </row>
    <row r="82" spans="1:7" s="33" customFormat="1" ht="16.5" customHeight="1">
      <c r="A82" s="42" t="s">
        <v>94</v>
      </c>
      <c r="B82" s="43" t="s">
        <v>95</v>
      </c>
      <c r="C82" s="44">
        <f>SUM(C87)</f>
        <v>12</v>
      </c>
      <c r="D82" s="44">
        <f>SUM(D83:D88)</f>
        <v>0</v>
      </c>
      <c r="E82" s="8">
        <f t="shared" si="2"/>
        <v>0</v>
      </c>
      <c r="F82" s="8">
        <f t="shared" si="3"/>
        <v>-12</v>
      </c>
      <c r="G82" s="36"/>
    </row>
    <row r="83" spans="1:7" s="33" customFormat="1" ht="15.75" hidden="1">
      <c r="A83" s="45" t="s">
        <v>96</v>
      </c>
      <c r="B83" s="46" t="s">
        <v>148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5.75" hidden="1">
      <c r="A84" s="45" t="s">
        <v>97</v>
      </c>
      <c r="B84" s="46" t="s">
        <v>98</v>
      </c>
      <c r="C84" s="47"/>
      <c r="D84" s="47"/>
      <c r="E84" s="8" t="e">
        <f t="shared" si="2"/>
        <v>#DIV/0!</v>
      </c>
      <c r="F84" s="8">
        <f t="shared" si="3"/>
        <v>0</v>
      </c>
      <c r="G84" s="36"/>
    </row>
    <row r="85" spans="1:7" s="33" customFormat="1" ht="17.25" customHeight="1" hidden="1">
      <c r="A85" s="49" t="s">
        <v>99</v>
      </c>
      <c r="B85" s="50" t="s">
        <v>149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54" customFormat="1" ht="15.75" hidden="1">
      <c r="A86" s="57" t="s">
        <v>100</v>
      </c>
      <c r="B86" s="58" t="s">
        <v>101</v>
      </c>
      <c r="C86" s="51"/>
      <c r="D86" s="51"/>
      <c r="E86" s="8" t="e">
        <f t="shared" si="2"/>
        <v>#DIV/0!</v>
      </c>
      <c r="F86" s="8">
        <f t="shared" si="3"/>
        <v>0</v>
      </c>
      <c r="G86" s="36"/>
    </row>
    <row r="87" spans="1:7" s="33" customFormat="1" ht="15" customHeight="1">
      <c r="A87" s="49" t="s">
        <v>102</v>
      </c>
      <c r="B87" s="50" t="s">
        <v>103</v>
      </c>
      <c r="C87" s="51">
        <v>12</v>
      </c>
      <c r="D87" s="51">
        <v>0</v>
      </c>
      <c r="E87" s="8">
        <f t="shared" si="2"/>
        <v>0</v>
      </c>
      <c r="F87" s="8">
        <f t="shared" si="3"/>
        <v>-12</v>
      </c>
      <c r="G87" s="55"/>
    </row>
    <row r="88" spans="1:7" s="33" customFormat="1" ht="31.5" hidden="1">
      <c r="A88" s="49" t="s">
        <v>104</v>
      </c>
      <c r="B88" s="50" t="s">
        <v>105</v>
      </c>
      <c r="C88" s="51"/>
      <c r="D88" s="51"/>
      <c r="E88" s="8" t="e">
        <f t="shared" si="2"/>
        <v>#DIV/0!</v>
      </c>
      <c r="F88" s="8">
        <f t="shared" si="3"/>
        <v>0</v>
      </c>
      <c r="G88" s="36"/>
    </row>
    <row r="89" spans="1:7" s="33" customFormat="1" ht="14.25" customHeight="1">
      <c r="A89" s="59">
        <v>1000</v>
      </c>
      <c r="B89" s="60" t="s">
        <v>106</v>
      </c>
      <c r="C89" s="44">
        <f>SUM(C90:C92)</f>
        <v>0</v>
      </c>
      <c r="D89" s="44">
        <f>SUM(D90:D92)</f>
        <v>0</v>
      </c>
      <c r="E89" s="8" t="e">
        <f t="shared" si="2"/>
        <v>#DIV/0!</v>
      </c>
      <c r="F89" s="8">
        <f t="shared" si="3"/>
        <v>0</v>
      </c>
      <c r="G89" s="36"/>
    </row>
    <row r="90" spans="1:7" s="33" customFormat="1" ht="15" customHeight="1">
      <c r="A90" s="61">
        <v>1003</v>
      </c>
      <c r="B90" s="62" t="s">
        <v>107</v>
      </c>
      <c r="C90" s="47">
        <v>0</v>
      </c>
      <c r="D90" s="47">
        <v>0</v>
      </c>
      <c r="E90" s="8" t="e">
        <f t="shared" si="2"/>
        <v>#DIV/0!</v>
      </c>
      <c r="F90" s="8">
        <f t="shared" si="3"/>
        <v>0</v>
      </c>
      <c r="G90" s="36"/>
    </row>
    <row r="91" spans="1:7" s="33" customFormat="1" ht="15.75" hidden="1">
      <c r="A91" s="61">
        <v>1004</v>
      </c>
      <c r="B91" s="63" t="s">
        <v>108</v>
      </c>
      <c r="C91" s="47"/>
      <c r="D91" s="47"/>
      <c r="E91" s="8" t="e">
        <f t="shared" si="2"/>
        <v>#DIV/0!</v>
      </c>
      <c r="F91" s="8">
        <f t="shared" si="3"/>
        <v>0</v>
      </c>
      <c r="G91" s="36"/>
    </row>
    <row r="92" spans="1:7" s="33" customFormat="1" ht="15.75" hidden="1">
      <c r="A92" s="64" t="s">
        <v>109</v>
      </c>
      <c r="B92" s="65" t="s">
        <v>110</v>
      </c>
      <c r="C92" s="66"/>
      <c r="D92" s="66"/>
      <c r="E92" s="8" t="e">
        <f t="shared" si="2"/>
        <v>#DIV/0!</v>
      </c>
      <c r="F92" s="8">
        <f t="shared" si="3"/>
        <v>0</v>
      </c>
      <c r="G92" s="36"/>
    </row>
    <row r="93" spans="1:6" s="33" customFormat="1" ht="15" customHeight="1">
      <c r="A93" s="59">
        <v>1100</v>
      </c>
      <c r="B93" s="60" t="s">
        <v>111</v>
      </c>
      <c r="C93" s="44">
        <f>SUM(C94:C95)</f>
        <v>0</v>
      </c>
      <c r="D93" s="44">
        <f>SUM(D94:D95)</f>
        <v>0</v>
      </c>
      <c r="E93" s="8" t="e">
        <f t="shared" si="2"/>
        <v>#DIV/0!</v>
      </c>
      <c r="F93" s="8">
        <f t="shared" si="3"/>
        <v>0</v>
      </c>
    </row>
    <row r="94" spans="1:6" s="33" customFormat="1" ht="14.25" customHeight="1">
      <c r="A94" s="61">
        <v>1104</v>
      </c>
      <c r="B94" s="63" t="s">
        <v>118</v>
      </c>
      <c r="C94" s="47">
        <v>0</v>
      </c>
      <c r="D94" s="47">
        <v>0</v>
      </c>
      <c r="E94" s="8" t="e">
        <f t="shared" si="2"/>
        <v>#DIV/0!</v>
      </c>
      <c r="F94" s="8">
        <f t="shared" si="3"/>
        <v>0</v>
      </c>
    </row>
    <row r="95" spans="1:6" s="33" customFormat="1" ht="15.75" hidden="1">
      <c r="A95" s="61">
        <v>1102</v>
      </c>
      <c r="B95" s="63" t="s">
        <v>113</v>
      </c>
      <c r="C95" s="47"/>
      <c r="D95" s="47"/>
      <c r="E95" s="8" t="e">
        <f t="shared" si="2"/>
        <v>#DIV/0!</v>
      </c>
      <c r="F95" s="8">
        <f t="shared" si="3"/>
        <v>0</v>
      </c>
    </row>
    <row r="96" spans="1:6" s="33" customFormat="1" ht="15.75">
      <c r="A96" s="67"/>
      <c r="B96" s="68" t="s">
        <v>114</v>
      </c>
      <c r="C96" s="44">
        <f>SUM(C53,C58,C60,C64,C68,C72,C74,C79,C82,C89,C93)</f>
        <v>3328.712</v>
      </c>
      <c r="D96" s="44">
        <f>SUM(D53,D58,D60,D64,D68,D72,D74,D79,D82,D89,D93)</f>
        <v>31.932100000000002</v>
      </c>
      <c r="E96" s="8">
        <f t="shared" si="2"/>
        <v>0.9592929637649638</v>
      </c>
      <c r="F96" s="8">
        <f t="shared" si="3"/>
        <v>-3296.7799</v>
      </c>
    </row>
    <row r="97" spans="1:6" s="33" customFormat="1" ht="15">
      <c r="A97" s="37"/>
      <c r="B97" s="38"/>
      <c r="C97" s="36"/>
      <c r="D97" s="36"/>
      <c r="E97" s="36"/>
      <c r="F97" s="36"/>
    </row>
    <row r="98" spans="1:2" s="33" customFormat="1" ht="12.75">
      <c r="A98" s="31" t="s">
        <v>115</v>
      </c>
      <c r="B98" s="31"/>
    </row>
    <row r="99" spans="1:3" s="33" customFormat="1" ht="12.75">
      <c r="A99" s="69" t="s">
        <v>116</v>
      </c>
      <c r="B99" s="69"/>
      <c r="C99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90" zoomScaleNormal="90" zoomScaleSheetLayoutView="90" zoomScalePageLayoutView="0" workbookViewId="0" topLeftCell="A58">
      <selection activeCell="D80" sqref="D80"/>
    </sheetView>
  </sheetViews>
  <sheetFormatPr defaultColWidth="9.00390625" defaultRowHeight="12.75"/>
  <cols>
    <col min="1" max="1" width="16.00390625" style="82" customWidth="1"/>
    <col min="2" max="2" width="56.75390625" style="83" customWidth="1"/>
    <col min="3" max="4" width="19.125" style="84" customWidth="1"/>
    <col min="5" max="6" width="10.875" style="84" customWidth="1"/>
    <col min="7" max="16384" width="9.125" style="84" customWidth="1"/>
  </cols>
  <sheetData>
    <row r="1" spans="1:7" ht="18" customHeight="1">
      <c r="A1" s="430" t="s">
        <v>295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303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297.70000000000005</v>
      </c>
      <c r="D5" s="7">
        <f>SUM(D6,D8,D10,D13,D15)</f>
        <v>5.778269999999999</v>
      </c>
      <c r="E5" s="8">
        <f>D5/C5*100</f>
        <v>1.9409707759489414</v>
      </c>
      <c r="F5" s="8">
        <f>D5-C5</f>
        <v>-291.92173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43.6</v>
      </c>
      <c r="D6" s="7">
        <f>SUM(D7)</f>
        <v>4.72038</v>
      </c>
      <c r="E6" s="8">
        <f aca="true" t="shared" si="0" ref="E6:E47">D6/C6*100</f>
        <v>10.826559633027522</v>
      </c>
      <c r="F6" s="8">
        <f aca="true" t="shared" si="1" ref="F6:F47">D6-C6</f>
        <v>-38.87962</v>
      </c>
      <c r="G6" s="1"/>
    </row>
    <row r="7" spans="1:7" s="33" customFormat="1" ht="15">
      <c r="A7" s="10">
        <v>1010200001</v>
      </c>
      <c r="B7" s="11" t="s">
        <v>6</v>
      </c>
      <c r="C7" s="105">
        <v>43.6</v>
      </c>
      <c r="D7" s="105">
        <v>4.72038</v>
      </c>
      <c r="E7" s="8">
        <f t="shared" si="0"/>
        <v>10.826559633027522</v>
      </c>
      <c r="F7" s="8">
        <f t="shared" si="1"/>
        <v>-38.87962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1</v>
      </c>
      <c r="D8" s="7">
        <f>SUM(D9)</f>
        <v>0</v>
      </c>
      <c r="E8" s="8">
        <f t="shared" si="0"/>
        <v>0</v>
      </c>
      <c r="F8" s="8">
        <f t="shared" si="1"/>
        <v>-1</v>
      </c>
      <c r="G8" s="1"/>
    </row>
    <row r="9" spans="1:7" s="33" customFormat="1" ht="15">
      <c r="A9" s="10">
        <v>1050300001</v>
      </c>
      <c r="B9" s="10" t="s">
        <v>9</v>
      </c>
      <c r="C9" s="8">
        <v>1</v>
      </c>
      <c r="D9" s="8">
        <v>0</v>
      </c>
      <c r="E9" s="8">
        <f t="shared" si="0"/>
        <v>0</v>
      </c>
      <c r="F9" s="8">
        <f t="shared" si="1"/>
        <v>-1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243.8</v>
      </c>
      <c r="D10" s="7">
        <f>SUM(D11:D12)</f>
        <v>0.25789</v>
      </c>
      <c r="E10" s="144">
        <f t="shared" si="0"/>
        <v>0.10577932731747333</v>
      </c>
      <c r="F10" s="8">
        <f t="shared" si="1"/>
        <v>-243.54211</v>
      </c>
      <c r="G10" s="1"/>
    </row>
    <row r="11" spans="1:7" s="33" customFormat="1" ht="15">
      <c r="A11" s="10">
        <v>1060600000</v>
      </c>
      <c r="B11" s="10" t="s">
        <v>11</v>
      </c>
      <c r="C11" s="8">
        <v>217.5</v>
      </c>
      <c r="D11" s="8">
        <v>0.00061</v>
      </c>
      <c r="E11" s="8">
        <f t="shared" si="0"/>
        <v>0.0002804597701149425</v>
      </c>
      <c r="F11" s="8">
        <f t="shared" si="1"/>
        <v>-217.49939</v>
      </c>
      <c r="G11" s="1"/>
    </row>
    <row r="12" spans="1:7" s="33" customFormat="1" ht="14.25" customHeight="1">
      <c r="A12" s="34">
        <v>1060103010</v>
      </c>
      <c r="B12" s="35" t="s">
        <v>12</v>
      </c>
      <c r="C12" s="66">
        <v>26.3</v>
      </c>
      <c r="D12" s="66">
        <v>0.25728</v>
      </c>
      <c r="E12" s="8">
        <f t="shared" si="0"/>
        <v>0.9782509505703422</v>
      </c>
      <c r="F12" s="8">
        <f t="shared" si="1"/>
        <v>-26.04272</v>
      </c>
      <c r="G12" s="1"/>
    </row>
    <row r="13" spans="1:7" s="33" customFormat="1" ht="34.5" customHeight="1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" customHeight="1">
      <c r="A15" s="6"/>
      <c r="B15" s="6" t="s">
        <v>15</v>
      </c>
      <c r="C15" s="7">
        <f>SUM(C16:C19)</f>
        <v>9.3</v>
      </c>
      <c r="D15" s="7">
        <f>SUM(D16:D19)</f>
        <v>0.8</v>
      </c>
      <c r="E15" s="8">
        <f t="shared" si="0"/>
        <v>8.602150537634408</v>
      </c>
      <c r="F15" s="8">
        <f t="shared" si="1"/>
        <v>-8.5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29.25" customHeight="1">
      <c r="A17" s="10">
        <v>1080400001</v>
      </c>
      <c r="B17" s="11" t="s">
        <v>17</v>
      </c>
      <c r="C17" s="8">
        <v>9.3</v>
      </c>
      <c r="D17" s="8">
        <v>0.8</v>
      </c>
      <c r="E17" s="8">
        <f t="shared" si="0"/>
        <v>8.602150537634408</v>
      </c>
      <c r="F17" s="8">
        <f t="shared" si="1"/>
        <v>-8.5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16.5" customHeight="1">
      <c r="A19" s="10">
        <v>1090000000</v>
      </c>
      <c r="B19" s="11" t="s">
        <v>19</v>
      </c>
      <c r="C19" s="8"/>
      <c r="D19" s="8">
        <v>0</v>
      </c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SUM(C21:C37)</f>
        <v>68</v>
      </c>
      <c r="D20" s="7">
        <f>D21+D22+D25</f>
        <v>8.616</v>
      </c>
      <c r="E20" s="8">
        <f t="shared" si="0"/>
        <v>12.670588235294117</v>
      </c>
      <c r="F20" s="8">
        <f t="shared" si="1"/>
        <v>-59.384</v>
      </c>
      <c r="G20" s="1"/>
    </row>
    <row r="21" spans="1:7" s="33" customFormat="1" ht="15">
      <c r="A21" s="10">
        <v>1110501101</v>
      </c>
      <c r="B21" s="10" t="s">
        <v>22</v>
      </c>
      <c r="C21" s="8">
        <v>25</v>
      </c>
      <c r="D21" s="8">
        <v>0</v>
      </c>
      <c r="E21" s="8">
        <f t="shared" si="0"/>
        <v>0</v>
      </c>
      <c r="F21" s="8">
        <f t="shared" si="1"/>
        <v>-25</v>
      </c>
      <c r="G21" s="1"/>
    </row>
    <row r="22" spans="1:7" s="33" customFormat="1" ht="14.25" customHeight="1">
      <c r="A22" s="10">
        <v>1110503505</v>
      </c>
      <c r="B22" s="10" t="s">
        <v>23</v>
      </c>
      <c r="C22" s="8">
        <v>12</v>
      </c>
      <c r="D22" s="8">
        <v>8.616</v>
      </c>
      <c r="E22" s="8">
        <f t="shared" si="0"/>
        <v>71.8</v>
      </c>
      <c r="F22" s="8">
        <f t="shared" si="1"/>
        <v>-3.3840000000000003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4.25" customHeight="1">
      <c r="A25" s="10">
        <v>1140601410</v>
      </c>
      <c r="B25" s="11" t="s">
        <v>27</v>
      </c>
      <c r="C25" s="8">
        <v>30</v>
      </c>
      <c r="D25" s="8">
        <v>0</v>
      </c>
      <c r="E25" s="8">
        <f t="shared" si="0"/>
        <v>0</v>
      </c>
      <c r="F25" s="8">
        <f t="shared" si="1"/>
        <v>-30</v>
      </c>
      <c r="G25" s="1"/>
    </row>
    <row r="26" spans="1:7" s="33" customFormat="1" ht="14.2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30.75" customHeight="1">
      <c r="A34" s="360">
        <v>1130305010</v>
      </c>
      <c r="B34" s="372" t="s">
        <v>275</v>
      </c>
      <c r="C34" s="373">
        <v>1</v>
      </c>
      <c r="D34" s="292"/>
      <c r="E34" s="292">
        <f t="shared" si="0"/>
        <v>0</v>
      </c>
      <c r="F34" s="292">
        <f t="shared" si="1"/>
        <v>-1</v>
      </c>
      <c r="G34" s="304"/>
    </row>
    <row r="35" spans="1:7" s="33" customFormat="1" ht="0.75" customHeight="1" hidden="1">
      <c r="A35" s="10">
        <v>1169000000</v>
      </c>
      <c r="B35" s="11" t="s">
        <v>37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5.75" customHeight="1">
      <c r="A36" s="10">
        <v>1170505005</v>
      </c>
      <c r="B36" s="10" t="s">
        <v>38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15.75" customHeight="1">
      <c r="A37" s="10">
        <v>1190500010</v>
      </c>
      <c r="B37" s="10" t="s">
        <v>214</v>
      </c>
      <c r="C37" s="8"/>
      <c r="D37" s="8"/>
      <c r="E37" s="8"/>
      <c r="F37" s="8"/>
      <c r="G37" s="1"/>
    </row>
    <row r="38" spans="1:7" s="33" customFormat="1" ht="15.75">
      <c r="A38" s="6"/>
      <c r="B38" s="6" t="s">
        <v>39</v>
      </c>
      <c r="C38" s="7">
        <f>SUM(C20,C5)</f>
        <v>365.70000000000005</v>
      </c>
      <c r="D38" s="7">
        <f>SUM(D20,D5)</f>
        <v>14.394269999999999</v>
      </c>
      <c r="E38" s="8">
        <f t="shared" si="0"/>
        <v>3.9360869565217387</v>
      </c>
      <c r="F38" s="8">
        <f t="shared" si="1"/>
        <v>-351.30573000000004</v>
      </c>
      <c r="G38" s="1"/>
    </row>
    <row r="39" spans="1:7" s="33" customFormat="1" ht="15.75">
      <c r="A39" s="6"/>
      <c r="B39" s="6" t="s">
        <v>40</v>
      </c>
      <c r="C39" s="7">
        <f>SUM(C40:C44)</f>
        <v>1628.267</v>
      </c>
      <c r="D39" s="7">
        <f>SUM(D40:D44)</f>
        <v>116.9</v>
      </c>
      <c r="E39" s="8">
        <f t="shared" si="0"/>
        <v>7.179412221705654</v>
      </c>
      <c r="F39" s="8">
        <f t="shared" si="1"/>
        <v>-1511.367</v>
      </c>
      <c r="G39" s="1"/>
    </row>
    <row r="40" spans="1:7" s="33" customFormat="1" ht="15">
      <c r="A40" s="10">
        <v>2020100000</v>
      </c>
      <c r="B40" s="10" t="s">
        <v>272</v>
      </c>
      <c r="C40" s="8">
        <v>1309.1</v>
      </c>
      <c r="D40" s="8">
        <v>112</v>
      </c>
      <c r="E40" s="8">
        <f t="shared" si="0"/>
        <v>8.5554961423879</v>
      </c>
      <c r="F40" s="8">
        <f t="shared" si="1"/>
        <v>-1197.1</v>
      </c>
      <c r="G40" s="1"/>
    </row>
    <row r="41" spans="1:7" s="33" customFormat="1" ht="15">
      <c r="A41" s="360">
        <v>2020107010</v>
      </c>
      <c r="B41" s="360" t="s">
        <v>278</v>
      </c>
      <c r="C41" s="8">
        <v>128</v>
      </c>
      <c r="D41" s="8">
        <v>0</v>
      </c>
      <c r="E41" s="8"/>
      <c r="F41" s="8"/>
      <c r="G41" s="1"/>
    </row>
    <row r="42" spans="1:7" s="33" customFormat="1" ht="15">
      <c r="A42" s="10">
        <v>2020200000</v>
      </c>
      <c r="B42" s="10" t="s">
        <v>221</v>
      </c>
      <c r="C42" s="8">
        <v>132.9</v>
      </c>
      <c r="D42" s="8">
        <v>0</v>
      </c>
      <c r="E42" s="8">
        <f t="shared" si="0"/>
        <v>0</v>
      </c>
      <c r="F42" s="8">
        <f t="shared" si="1"/>
        <v>-132.9</v>
      </c>
      <c r="G42" s="1"/>
    </row>
    <row r="43" spans="1:7" s="33" customFormat="1" ht="15" customHeight="1">
      <c r="A43" s="10">
        <v>2020300000</v>
      </c>
      <c r="B43" s="10" t="s">
        <v>222</v>
      </c>
      <c r="C43" s="8">
        <v>58.267</v>
      </c>
      <c r="D43" s="8">
        <v>4.9</v>
      </c>
      <c r="E43" s="8">
        <f t="shared" si="0"/>
        <v>8.409562874354267</v>
      </c>
      <c r="F43" s="8">
        <f t="shared" si="1"/>
        <v>-53.367000000000004</v>
      </c>
      <c r="G43" s="1"/>
    </row>
    <row r="44" spans="1:7" s="33" customFormat="1" ht="15" customHeight="1">
      <c r="A44" s="10">
        <v>2020400000</v>
      </c>
      <c r="B44" s="10" t="s">
        <v>118</v>
      </c>
      <c r="C44" s="316"/>
      <c r="D44" s="8"/>
      <c r="E44" s="8" t="e">
        <f>D44/C44*100</f>
        <v>#DIV/0!</v>
      </c>
      <c r="F44" s="8">
        <f>D44-C44</f>
        <v>0</v>
      </c>
      <c r="G44" s="1"/>
    </row>
    <row r="45" spans="1:7" s="33" customFormat="1" ht="31.5">
      <c r="A45" s="6">
        <v>3000000000</v>
      </c>
      <c r="B45" s="12" t="s">
        <v>43</v>
      </c>
      <c r="C45" s="7">
        <v>12</v>
      </c>
      <c r="D45" s="7">
        <v>0</v>
      </c>
      <c r="E45" s="8">
        <f t="shared" si="0"/>
        <v>0</v>
      </c>
      <c r="F45" s="8">
        <f t="shared" si="1"/>
        <v>-12</v>
      </c>
      <c r="G45" s="1"/>
    </row>
    <row r="46" spans="1:7" s="33" customFormat="1" ht="15.75">
      <c r="A46" s="6"/>
      <c r="B46" s="6" t="s">
        <v>44</v>
      </c>
      <c r="C46" s="7">
        <f>SUM(C39,C38)</f>
        <v>1993.967</v>
      </c>
      <c r="D46" s="7">
        <f>SUM(D39,D38)</f>
        <v>131.29427</v>
      </c>
      <c r="E46" s="8">
        <f t="shared" si="0"/>
        <v>6.5845758731212705</v>
      </c>
      <c r="F46" s="8">
        <f t="shared" si="1"/>
        <v>-1862.67273</v>
      </c>
      <c r="G46" s="1"/>
    </row>
    <row r="47" spans="1:7" s="33" customFormat="1" ht="15.75">
      <c r="A47" s="6"/>
      <c r="B47" s="9" t="s">
        <v>45</v>
      </c>
      <c r="C47" s="7">
        <f>C96-C46</f>
        <v>0</v>
      </c>
      <c r="D47" s="7">
        <f>D96-D46</f>
        <v>-106.15814</v>
      </c>
      <c r="E47" s="8" t="e">
        <f t="shared" si="0"/>
        <v>#DIV/0!</v>
      </c>
      <c r="F47" s="8">
        <f t="shared" si="1"/>
        <v>-106.15814</v>
      </c>
      <c r="G47" s="14"/>
    </row>
    <row r="48" spans="1:7" s="33" customFormat="1" ht="8.25" customHeight="1">
      <c r="A48" s="15"/>
      <c r="B48" s="16"/>
      <c r="C48" s="17"/>
      <c r="D48" s="17"/>
      <c r="E48" s="258"/>
      <c r="F48" s="258"/>
      <c r="G48" s="14"/>
    </row>
    <row r="49" spans="1:6" s="33" customFormat="1" ht="3" customHeight="1">
      <c r="A49" s="31"/>
      <c r="B49" s="32"/>
      <c r="C49" s="259"/>
      <c r="D49" s="259"/>
      <c r="E49" s="259"/>
      <c r="F49" s="259"/>
    </row>
    <row r="50" spans="1:7" s="33" customFormat="1" ht="15">
      <c r="A50" s="37"/>
      <c r="B50" s="38"/>
      <c r="C50" s="66"/>
      <c r="D50" s="66"/>
      <c r="E50" s="66"/>
      <c r="F50" s="66"/>
      <c r="G50" s="36"/>
    </row>
    <row r="51" spans="1:7" s="33" customFormat="1" ht="63">
      <c r="A51" s="39" t="s">
        <v>0</v>
      </c>
      <c r="B51" s="39" t="s">
        <v>46</v>
      </c>
      <c r="C51" s="295" t="s">
        <v>303</v>
      </c>
      <c r="D51" s="296" t="s">
        <v>304</v>
      </c>
      <c r="E51" s="260" t="s">
        <v>2</v>
      </c>
      <c r="F51" s="261" t="s">
        <v>3</v>
      </c>
      <c r="G51" s="36"/>
    </row>
    <row r="52" spans="1:7" s="33" customFormat="1" ht="15.75">
      <c r="A52" s="40">
        <v>1</v>
      </c>
      <c r="B52" s="41">
        <v>2</v>
      </c>
      <c r="C52" s="262"/>
      <c r="D52" s="262"/>
      <c r="E52" s="262"/>
      <c r="F52" s="51"/>
      <c r="G52" s="36"/>
    </row>
    <row r="53" spans="1:7" s="33" customFormat="1" ht="15.75">
      <c r="A53" s="42" t="s">
        <v>47</v>
      </c>
      <c r="B53" s="43" t="s">
        <v>48</v>
      </c>
      <c r="C53" s="44">
        <f>SUM(C54:C57)</f>
        <v>661.167</v>
      </c>
      <c r="D53" s="44">
        <f>SUM(D54:D57)</f>
        <v>13.5</v>
      </c>
      <c r="E53" s="8">
        <f aca="true" t="shared" si="2" ref="E53:E96">D53/C53*100</f>
        <v>2.0418441936757277</v>
      </c>
      <c r="F53" s="8">
        <f aca="true" t="shared" si="3" ref="F53:F96">D53-C53</f>
        <v>-647.667</v>
      </c>
      <c r="G53" s="36"/>
    </row>
    <row r="54" spans="1:7" s="33" customFormat="1" ht="15.75">
      <c r="A54" s="45" t="s">
        <v>49</v>
      </c>
      <c r="B54" s="46" t="s">
        <v>151</v>
      </c>
      <c r="C54" s="47">
        <v>656.167</v>
      </c>
      <c r="D54" s="47">
        <v>13.5</v>
      </c>
      <c r="E54" s="8">
        <f t="shared" si="2"/>
        <v>2.0574030696453796</v>
      </c>
      <c r="F54" s="8">
        <f t="shared" si="3"/>
        <v>-642.667</v>
      </c>
      <c r="G54" s="36"/>
    </row>
    <row r="55" spans="1:7" s="33" customFormat="1" ht="15.75">
      <c r="A55" s="45" t="s">
        <v>156</v>
      </c>
      <c r="B55" s="50" t="s">
        <v>225</v>
      </c>
      <c r="C55" s="47">
        <v>0</v>
      </c>
      <c r="D55" s="47">
        <v>0</v>
      </c>
      <c r="E55" s="8"/>
      <c r="F55" s="8"/>
      <c r="G55" s="36"/>
    </row>
    <row r="56" spans="1:7" s="33" customFormat="1" ht="31.5">
      <c r="A56" s="45" t="s">
        <v>122</v>
      </c>
      <c r="B56" s="46" t="s">
        <v>306</v>
      </c>
      <c r="C56" s="47">
        <v>5</v>
      </c>
      <c r="D56" s="47"/>
      <c r="E56" s="8">
        <f>D56/C56*100</f>
        <v>0</v>
      </c>
      <c r="F56" s="8">
        <f>D56-C56</f>
        <v>-5</v>
      </c>
      <c r="G56" s="36"/>
    </row>
    <row r="57" spans="1:7" s="33" customFormat="1" ht="15.75">
      <c r="A57" s="45" t="s">
        <v>126</v>
      </c>
      <c r="B57" s="46" t="s">
        <v>219</v>
      </c>
      <c r="C57" s="47">
        <v>0</v>
      </c>
      <c r="D57" s="47"/>
      <c r="E57" s="8" t="e">
        <f>D57/C57*100</f>
        <v>#DIV/0!</v>
      </c>
      <c r="F57" s="8">
        <f>D57-C57</f>
        <v>0</v>
      </c>
      <c r="G57" s="36"/>
    </row>
    <row r="58" spans="1:7" s="33" customFormat="1" ht="15.75">
      <c r="A58" s="42" t="s">
        <v>51</v>
      </c>
      <c r="B58" s="48" t="s">
        <v>52</v>
      </c>
      <c r="C58" s="44">
        <f>SUM(C59)</f>
        <v>58.2</v>
      </c>
      <c r="D58" s="44">
        <f>SUM(D59)</f>
        <v>0</v>
      </c>
      <c r="E58" s="8">
        <f t="shared" si="2"/>
        <v>0</v>
      </c>
      <c r="F58" s="8">
        <f t="shared" si="3"/>
        <v>-58.2</v>
      </c>
      <c r="G58" s="36"/>
    </row>
    <row r="59" spans="1:6" s="33" customFormat="1" ht="15.75">
      <c r="A59" s="49" t="s">
        <v>53</v>
      </c>
      <c r="B59" s="50" t="s">
        <v>54</v>
      </c>
      <c r="C59" s="51">
        <v>58.2</v>
      </c>
      <c r="D59" s="51">
        <v>0</v>
      </c>
      <c r="E59" s="8">
        <f t="shared" si="2"/>
        <v>0</v>
      </c>
      <c r="F59" s="8">
        <f t="shared" si="3"/>
        <v>-58.2</v>
      </c>
    </row>
    <row r="60" spans="1:7" s="23" customFormat="1" ht="15" customHeight="1">
      <c r="A60" s="25" t="s">
        <v>55</v>
      </c>
      <c r="B60" s="26" t="s">
        <v>56</v>
      </c>
      <c r="C60" s="27">
        <f>SUM(C61:C63)</f>
        <v>6.7</v>
      </c>
      <c r="D60" s="27">
        <f>SUM(D61:D63)</f>
        <v>0</v>
      </c>
      <c r="E60" s="8">
        <f t="shared" si="2"/>
        <v>0</v>
      </c>
      <c r="F60" s="8">
        <f t="shared" si="3"/>
        <v>-6.7</v>
      </c>
      <c r="G60" s="24"/>
    </row>
    <row r="61" spans="1:7" s="23" customFormat="1" ht="15.75">
      <c r="A61" s="28" t="s">
        <v>57</v>
      </c>
      <c r="B61" s="29" t="s">
        <v>150</v>
      </c>
      <c r="C61" s="30"/>
      <c r="D61" s="30"/>
      <c r="E61" s="8" t="e">
        <f t="shared" si="2"/>
        <v>#DIV/0!</v>
      </c>
      <c r="F61" s="8">
        <f t="shared" si="3"/>
        <v>0</v>
      </c>
      <c r="G61" s="24"/>
    </row>
    <row r="62" spans="1:7" s="23" customFormat="1" ht="15.75">
      <c r="A62" s="28" t="s">
        <v>226</v>
      </c>
      <c r="B62" s="29" t="s">
        <v>227</v>
      </c>
      <c r="C62" s="30">
        <v>6.7</v>
      </c>
      <c r="D62" s="30"/>
      <c r="E62" s="8">
        <f>D62/C62*100</f>
        <v>0</v>
      </c>
      <c r="F62" s="8">
        <f>D62-C62</f>
        <v>-6.7</v>
      </c>
      <c r="G62" s="24"/>
    </row>
    <row r="63" spans="1:7" s="23" customFormat="1" ht="15.75">
      <c r="A63" s="28" t="s">
        <v>59</v>
      </c>
      <c r="B63" s="29" t="s">
        <v>60</v>
      </c>
      <c r="C63" s="30"/>
      <c r="D63" s="30"/>
      <c r="E63" s="8" t="e">
        <f t="shared" si="2"/>
        <v>#DIV/0!</v>
      </c>
      <c r="F63" s="8">
        <f t="shared" si="3"/>
        <v>0</v>
      </c>
      <c r="G63" s="24"/>
    </row>
    <row r="64" spans="1:7" s="33" customFormat="1" ht="13.5" customHeight="1">
      <c r="A64" s="42" t="s">
        <v>61</v>
      </c>
      <c r="B64" s="43" t="s">
        <v>62</v>
      </c>
      <c r="C64" s="44">
        <f>SUM(C65:C67)</f>
        <v>60.4</v>
      </c>
      <c r="D64" s="44">
        <f>SUM(D65:D67)</f>
        <v>0</v>
      </c>
      <c r="E64" s="8">
        <f t="shared" si="2"/>
        <v>0</v>
      </c>
      <c r="F64" s="8">
        <f t="shared" si="3"/>
        <v>-60.4</v>
      </c>
      <c r="G64" s="36"/>
    </row>
    <row r="65" spans="1:7" s="33" customFormat="1" ht="15.75" hidden="1">
      <c r="A65" s="45" t="s">
        <v>64</v>
      </c>
      <c r="B65" s="46" t="s">
        <v>65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 hidden="1">
      <c r="A66" s="45" t="s">
        <v>63</v>
      </c>
      <c r="B66" s="53" t="s">
        <v>143</v>
      </c>
      <c r="C66" s="47"/>
      <c r="D66" s="47"/>
      <c r="E66" s="8" t="e">
        <f t="shared" si="2"/>
        <v>#DIV/0!</v>
      </c>
      <c r="F66" s="8">
        <f t="shared" si="3"/>
        <v>0</v>
      </c>
      <c r="G66" s="36"/>
    </row>
    <row r="67" spans="1:7" s="33" customFormat="1" ht="15.75">
      <c r="A67" s="28" t="s">
        <v>131</v>
      </c>
      <c r="B67" s="29" t="s">
        <v>140</v>
      </c>
      <c r="C67" s="47">
        <v>60.4</v>
      </c>
      <c r="D67" s="47">
        <v>0</v>
      </c>
      <c r="E67" s="8">
        <f t="shared" si="2"/>
        <v>0</v>
      </c>
      <c r="F67" s="8">
        <f t="shared" si="3"/>
        <v>-60.4</v>
      </c>
      <c r="G67" s="36"/>
    </row>
    <row r="68" spans="1:7" s="52" customFormat="1" ht="15" customHeight="1">
      <c r="A68" s="42" t="s">
        <v>66</v>
      </c>
      <c r="B68" s="43" t="s">
        <v>67</v>
      </c>
      <c r="C68" s="44">
        <f>SUM(C69:C71)</f>
        <v>390.9</v>
      </c>
      <c r="D68" s="44">
        <f>SUM(D69:D71)</f>
        <v>0</v>
      </c>
      <c r="E68" s="8">
        <f t="shared" si="2"/>
        <v>0</v>
      </c>
      <c r="F68" s="8">
        <f t="shared" si="3"/>
        <v>-390.9</v>
      </c>
      <c r="G68" s="36"/>
    </row>
    <row r="69" spans="1:7" s="33" customFormat="1" ht="15.75" hidden="1">
      <c r="A69" s="45" t="s">
        <v>68</v>
      </c>
      <c r="B69" s="46" t="s">
        <v>69</v>
      </c>
      <c r="C69" s="47"/>
      <c r="D69" s="47"/>
      <c r="E69" s="8" t="e">
        <f t="shared" si="2"/>
        <v>#DIV/0!</v>
      </c>
      <c r="F69" s="8">
        <f t="shared" si="3"/>
        <v>0</v>
      </c>
      <c r="G69" s="36"/>
    </row>
    <row r="70" spans="1:7" s="54" customFormat="1" ht="15.75">
      <c r="A70" s="45" t="s">
        <v>70</v>
      </c>
      <c r="B70" s="53" t="s">
        <v>71</v>
      </c>
      <c r="C70" s="47">
        <v>0</v>
      </c>
      <c r="D70" s="47">
        <v>0</v>
      </c>
      <c r="E70" s="8" t="e">
        <f t="shared" si="2"/>
        <v>#DIV/0!</v>
      </c>
      <c r="F70" s="8">
        <f t="shared" si="3"/>
        <v>0</v>
      </c>
      <c r="G70" s="36"/>
    </row>
    <row r="71" spans="1:7" s="33" customFormat="1" ht="18" customHeight="1">
      <c r="A71" s="49" t="s">
        <v>72</v>
      </c>
      <c r="B71" s="50" t="s">
        <v>73</v>
      </c>
      <c r="C71" s="51">
        <v>390.9</v>
      </c>
      <c r="D71" s="51">
        <v>0</v>
      </c>
      <c r="E71" s="8">
        <f t="shared" si="2"/>
        <v>0</v>
      </c>
      <c r="F71" s="8">
        <f t="shared" si="3"/>
        <v>-390.9</v>
      </c>
      <c r="G71" s="55"/>
    </row>
    <row r="72" spans="1:7" s="54" customFormat="1" ht="14.25" customHeight="1" hidden="1">
      <c r="A72" s="42" t="s">
        <v>74</v>
      </c>
      <c r="B72" s="56" t="s">
        <v>75</v>
      </c>
      <c r="C72" s="44">
        <f>SUM(C73)</f>
        <v>0</v>
      </c>
      <c r="D72" s="44">
        <f>SUM(D73)</f>
        <v>0</v>
      </c>
      <c r="E72" s="8" t="e">
        <f t="shared" si="2"/>
        <v>#DIV/0!</v>
      </c>
      <c r="F72" s="8">
        <f t="shared" si="3"/>
        <v>0</v>
      </c>
      <c r="G72" s="36"/>
    </row>
    <row r="73" spans="1:7" s="33" customFormat="1" ht="31.5" hidden="1">
      <c r="A73" s="45" t="s">
        <v>76</v>
      </c>
      <c r="B73" s="53" t="s">
        <v>77</v>
      </c>
      <c r="C73" s="47"/>
      <c r="D73" s="47"/>
      <c r="E73" s="8" t="e">
        <f t="shared" si="2"/>
        <v>#DIV/0!</v>
      </c>
      <c r="F73" s="8">
        <f t="shared" si="3"/>
        <v>0</v>
      </c>
      <c r="G73" s="55"/>
    </row>
    <row r="74" spans="1:7" s="33" customFormat="1" ht="12" customHeight="1" hidden="1">
      <c r="A74" s="42" t="s">
        <v>78</v>
      </c>
      <c r="B74" s="56" t="s">
        <v>79</v>
      </c>
      <c r="C74" s="44">
        <f>SUM(C75:C78)</f>
        <v>0</v>
      </c>
      <c r="D74" s="44">
        <f>SUM(D75:D78)</f>
        <v>0</v>
      </c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80</v>
      </c>
      <c r="B75" s="53" t="s">
        <v>81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82</v>
      </c>
      <c r="B76" s="53" t="s">
        <v>83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84</v>
      </c>
      <c r="B77" s="53" t="s">
        <v>85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86</v>
      </c>
      <c r="B78" s="53" t="s">
        <v>87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31.5">
      <c r="A79" s="42" t="s">
        <v>88</v>
      </c>
      <c r="B79" s="43" t="s">
        <v>89</v>
      </c>
      <c r="C79" s="44">
        <f>SUM(C80:C81)</f>
        <v>809.5</v>
      </c>
      <c r="D79" s="44">
        <f>SUM(D80:D81)</f>
        <v>11.63613</v>
      </c>
      <c r="E79" s="8">
        <f t="shared" si="2"/>
        <v>1.4374465719579987</v>
      </c>
      <c r="F79" s="8">
        <f t="shared" si="3"/>
        <v>-797.86387</v>
      </c>
      <c r="G79" s="36"/>
    </row>
    <row r="80" spans="1:7" s="33" customFormat="1" ht="15.75">
      <c r="A80" s="45" t="s">
        <v>90</v>
      </c>
      <c r="B80" s="46" t="s">
        <v>91</v>
      </c>
      <c r="C80" s="47">
        <v>809.5</v>
      </c>
      <c r="D80" s="47">
        <v>11.63613</v>
      </c>
      <c r="E80" s="8">
        <f t="shared" si="2"/>
        <v>1.4374465719579987</v>
      </c>
      <c r="F80" s="8">
        <f t="shared" si="3"/>
        <v>-797.86387</v>
      </c>
      <c r="G80" s="36"/>
    </row>
    <row r="81" spans="1:7" s="52" customFormat="1" ht="15.75">
      <c r="A81" s="45" t="s">
        <v>92</v>
      </c>
      <c r="B81" s="46" t="s">
        <v>93</v>
      </c>
      <c r="C81" s="47"/>
      <c r="D81" s="47"/>
      <c r="E81" s="8" t="e">
        <f t="shared" si="2"/>
        <v>#DIV/0!</v>
      </c>
      <c r="F81" s="8">
        <f t="shared" si="3"/>
        <v>0</v>
      </c>
      <c r="G81" s="36"/>
    </row>
    <row r="82" spans="1:7" s="33" customFormat="1" ht="13.5" customHeight="1">
      <c r="A82" s="42" t="s">
        <v>94</v>
      </c>
      <c r="B82" s="43" t="s">
        <v>95</v>
      </c>
      <c r="C82" s="44">
        <f>SUM(C83:C88)</f>
        <v>7.1</v>
      </c>
      <c r="D82" s="44">
        <f>SUM(D83:D88)</f>
        <v>0</v>
      </c>
      <c r="E82" s="8">
        <f t="shared" si="2"/>
        <v>0</v>
      </c>
      <c r="F82" s="8">
        <f t="shared" si="3"/>
        <v>-7.1</v>
      </c>
      <c r="G82" s="36"/>
    </row>
    <row r="83" spans="1:7" s="33" customFormat="1" ht="15.75" hidden="1">
      <c r="A83" s="45" t="s">
        <v>96</v>
      </c>
      <c r="B83" s="46" t="s">
        <v>148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5.75" hidden="1">
      <c r="A84" s="45" t="s">
        <v>97</v>
      </c>
      <c r="B84" s="46" t="s">
        <v>98</v>
      </c>
      <c r="C84" s="47"/>
      <c r="D84" s="47"/>
      <c r="E84" s="8" t="e">
        <f t="shared" si="2"/>
        <v>#DIV/0!</v>
      </c>
      <c r="F84" s="8">
        <f t="shared" si="3"/>
        <v>0</v>
      </c>
      <c r="G84" s="36"/>
    </row>
    <row r="85" spans="1:7" s="33" customFormat="1" ht="17.25" customHeight="1" hidden="1">
      <c r="A85" s="49" t="s">
        <v>99</v>
      </c>
      <c r="B85" s="50" t="s">
        <v>149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54" customFormat="1" ht="15.75" hidden="1">
      <c r="A86" s="57" t="s">
        <v>100</v>
      </c>
      <c r="B86" s="58" t="s">
        <v>101</v>
      </c>
      <c r="C86" s="51"/>
      <c r="D86" s="51"/>
      <c r="E86" s="8" t="e">
        <f t="shared" si="2"/>
        <v>#DIV/0!</v>
      </c>
      <c r="F86" s="8">
        <f t="shared" si="3"/>
        <v>0</v>
      </c>
      <c r="G86" s="36"/>
    </row>
    <row r="87" spans="1:7" s="33" customFormat="1" ht="15" customHeight="1">
      <c r="A87" s="49" t="s">
        <v>102</v>
      </c>
      <c r="B87" s="50" t="s">
        <v>103</v>
      </c>
      <c r="C87" s="51">
        <v>7.1</v>
      </c>
      <c r="D87" s="51">
        <v>0</v>
      </c>
      <c r="E87" s="8">
        <f t="shared" si="2"/>
        <v>0</v>
      </c>
      <c r="F87" s="8">
        <f t="shared" si="3"/>
        <v>-7.1</v>
      </c>
      <c r="G87" s="55"/>
    </row>
    <row r="88" spans="1:7" s="33" customFormat="1" ht="0.75" customHeight="1">
      <c r="A88" s="49" t="s">
        <v>104</v>
      </c>
      <c r="B88" s="50" t="s">
        <v>105</v>
      </c>
      <c r="C88" s="51"/>
      <c r="D88" s="51"/>
      <c r="E88" s="8" t="e">
        <f t="shared" si="2"/>
        <v>#DIV/0!</v>
      </c>
      <c r="F88" s="8">
        <f t="shared" si="3"/>
        <v>0</v>
      </c>
      <c r="G88" s="36"/>
    </row>
    <row r="89" spans="1:7" s="33" customFormat="1" ht="14.25" customHeight="1">
      <c r="A89" s="59">
        <v>1000</v>
      </c>
      <c r="B89" s="60" t="s">
        <v>106</v>
      </c>
      <c r="C89" s="44">
        <f>SUM(C90:C92)</f>
        <v>0</v>
      </c>
      <c r="D89" s="44">
        <f>SUM(D90:D92)</f>
        <v>0</v>
      </c>
      <c r="E89" s="8" t="e">
        <f t="shared" si="2"/>
        <v>#DIV/0!</v>
      </c>
      <c r="F89" s="8">
        <f t="shared" si="3"/>
        <v>0</v>
      </c>
      <c r="G89" s="36"/>
    </row>
    <row r="90" spans="1:7" s="33" customFormat="1" ht="15" customHeight="1" hidden="1">
      <c r="A90" s="61">
        <v>1003</v>
      </c>
      <c r="B90" s="62" t="s">
        <v>107</v>
      </c>
      <c r="C90" s="47"/>
      <c r="D90" s="47"/>
      <c r="E90" s="8" t="e">
        <f t="shared" si="2"/>
        <v>#DIV/0!</v>
      </c>
      <c r="F90" s="8">
        <f t="shared" si="3"/>
        <v>0</v>
      </c>
      <c r="G90" s="36"/>
    </row>
    <row r="91" spans="1:7" s="33" customFormat="1" ht="15.75" hidden="1">
      <c r="A91" s="61">
        <v>1004</v>
      </c>
      <c r="B91" s="63" t="s">
        <v>108</v>
      </c>
      <c r="C91" s="47"/>
      <c r="D91" s="47"/>
      <c r="E91" s="8" t="e">
        <f t="shared" si="2"/>
        <v>#DIV/0!</v>
      </c>
      <c r="F91" s="8">
        <f t="shared" si="3"/>
        <v>0</v>
      </c>
      <c r="G91" s="36"/>
    </row>
    <row r="92" spans="1:7" s="33" customFormat="1" ht="15.75" hidden="1">
      <c r="A92" s="64" t="s">
        <v>109</v>
      </c>
      <c r="B92" s="65" t="s">
        <v>110</v>
      </c>
      <c r="C92" s="66"/>
      <c r="D92" s="66"/>
      <c r="E92" s="8" t="e">
        <f t="shared" si="2"/>
        <v>#DIV/0!</v>
      </c>
      <c r="F92" s="8">
        <f t="shared" si="3"/>
        <v>0</v>
      </c>
      <c r="G92" s="36"/>
    </row>
    <row r="93" spans="1:6" s="33" customFormat="1" ht="13.5" customHeight="1">
      <c r="A93" s="59">
        <v>1100</v>
      </c>
      <c r="B93" s="60" t="s">
        <v>111</v>
      </c>
      <c r="C93" s="44">
        <f>SUM(C94:C95)</f>
        <v>0</v>
      </c>
      <c r="D93" s="44">
        <f>SUM(D94:D95)</f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 customHeight="1" hidden="1">
      <c r="A94" s="61">
        <v>1104</v>
      </c>
      <c r="B94" s="63" t="s">
        <v>118</v>
      </c>
      <c r="C94" s="47"/>
      <c r="D94" s="47"/>
      <c r="E94" s="8" t="e">
        <f t="shared" si="2"/>
        <v>#DIV/0!</v>
      </c>
      <c r="F94" s="8">
        <f t="shared" si="3"/>
        <v>0</v>
      </c>
    </row>
    <row r="95" spans="1:6" s="33" customFormat="1" ht="15.75" hidden="1">
      <c r="A95" s="61">
        <v>1102</v>
      </c>
      <c r="B95" s="63" t="s">
        <v>113</v>
      </c>
      <c r="C95" s="47"/>
      <c r="D95" s="47"/>
      <c r="E95" s="8" t="e">
        <f t="shared" si="2"/>
        <v>#DIV/0!</v>
      </c>
      <c r="F95" s="8">
        <f t="shared" si="3"/>
        <v>0</v>
      </c>
    </row>
    <row r="96" spans="1:6" s="33" customFormat="1" ht="15.75">
      <c r="A96" s="67"/>
      <c r="B96" s="68" t="s">
        <v>114</v>
      </c>
      <c r="C96" s="44">
        <f>SUM(C53,C58,C60,C64,C68,C72,C74,C79,C82,C89,C93)</f>
        <v>1993.967</v>
      </c>
      <c r="D96" s="44">
        <f>SUM(D53,D58,D60,D64,D68,D72,D74,D79,D82,D89,D93)</f>
        <v>25.13613</v>
      </c>
      <c r="E96" s="8">
        <f t="shared" si="2"/>
        <v>1.2606091274329014</v>
      </c>
      <c r="F96" s="8">
        <f t="shared" si="3"/>
        <v>-1968.83087</v>
      </c>
    </row>
    <row r="97" spans="1:6" s="33" customFormat="1" ht="15">
      <c r="A97" s="37"/>
      <c r="B97" s="38"/>
      <c r="C97" s="36"/>
      <c r="D97" s="36"/>
      <c r="E97" s="36"/>
      <c r="F97" s="36"/>
    </row>
    <row r="98" spans="1:2" s="33" customFormat="1" ht="12.75">
      <c r="A98" s="31" t="s">
        <v>115</v>
      </c>
      <c r="B98" s="31"/>
    </row>
    <row r="99" spans="1:3" s="33" customFormat="1" ht="12.75">
      <c r="A99" s="69" t="s">
        <v>116</v>
      </c>
      <c r="B99" s="69"/>
      <c r="C99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86" zoomScaleSheetLayoutView="86" workbookViewId="0" topLeftCell="A71">
      <selection activeCell="D55" sqref="D55"/>
    </sheetView>
  </sheetViews>
  <sheetFormatPr defaultColWidth="9.00390625" defaultRowHeight="12.75"/>
  <cols>
    <col min="1" max="1" width="16.00390625" style="85" customWidth="1"/>
    <col min="2" max="2" width="56.75390625" style="86" customWidth="1"/>
    <col min="3" max="4" width="18.125" style="87" customWidth="1"/>
    <col min="5" max="5" width="13.00390625" style="87" customWidth="1"/>
    <col min="6" max="6" width="12.625" style="87" customWidth="1"/>
    <col min="7" max="16384" width="9.125" style="87" customWidth="1"/>
  </cols>
  <sheetData>
    <row r="1" spans="1:7" ht="18" customHeight="1">
      <c r="A1" s="430" t="s">
        <v>296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303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515.8</v>
      </c>
      <c r="D5" s="7">
        <f>SUM(D6,D8,D10,D13,D15)</f>
        <v>39.55352</v>
      </c>
      <c r="E5" s="8">
        <f>D5/C5*100</f>
        <v>7.668383094222567</v>
      </c>
      <c r="F5" s="8">
        <f>D5-C5</f>
        <v>-476.24647999999996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181.2</v>
      </c>
      <c r="D6" s="7">
        <f>SUM(D7)</f>
        <v>14.87453</v>
      </c>
      <c r="E6" s="8">
        <f aca="true" t="shared" si="0" ref="E6:E47">D6/C6*100</f>
        <v>8.208901766004416</v>
      </c>
      <c r="F6" s="8">
        <f aca="true" t="shared" si="1" ref="F6:F47">D6-C6</f>
        <v>-166.32547</v>
      </c>
      <c r="G6" s="1"/>
    </row>
    <row r="7" spans="1:7" s="33" customFormat="1" ht="15">
      <c r="A7" s="10">
        <v>1010200001</v>
      </c>
      <c r="B7" s="11" t="s">
        <v>6</v>
      </c>
      <c r="C7" s="105">
        <v>181.2</v>
      </c>
      <c r="D7" s="105">
        <v>14.87453</v>
      </c>
      <c r="E7" s="8">
        <f t="shared" si="0"/>
        <v>8.208901766004416</v>
      </c>
      <c r="F7" s="8">
        <f t="shared" si="1"/>
        <v>-166.32547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19</v>
      </c>
      <c r="D8" s="7">
        <f>D9</f>
        <v>0</v>
      </c>
      <c r="E8" s="8">
        <f t="shared" si="0"/>
        <v>0</v>
      </c>
      <c r="F8" s="8">
        <f t="shared" si="1"/>
        <v>-19</v>
      </c>
      <c r="G8" s="1"/>
    </row>
    <row r="9" spans="1:7" s="33" customFormat="1" ht="15">
      <c r="A9" s="10">
        <v>1050300001</v>
      </c>
      <c r="B9" s="10" t="s">
        <v>9</v>
      </c>
      <c r="C9" s="8">
        <v>19</v>
      </c>
      <c r="D9" s="8">
        <v>0</v>
      </c>
      <c r="E9" s="8">
        <f t="shared" si="0"/>
        <v>0</v>
      </c>
      <c r="F9" s="8">
        <f t="shared" si="1"/>
        <v>-19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306</v>
      </c>
      <c r="D10" s="7">
        <f>SUM(D11:D12)</f>
        <v>23.67899</v>
      </c>
      <c r="E10" s="144">
        <f t="shared" si="0"/>
        <v>7.73823202614379</v>
      </c>
      <c r="F10" s="8">
        <f t="shared" si="1"/>
        <v>-282.32101</v>
      </c>
      <c r="G10" s="1"/>
    </row>
    <row r="11" spans="1:7" s="33" customFormat="1" ht="15">
      <c r="A11" s="10">
        <v>1060600000</v>
      </c>
      <c r="B11" s="10" t="s">
        <v>11</v>
      </c>
      <c r="C11" s="8">
        <v>289.5</v>
      </c>
      <c r="D11" s="8">
        <v>22.87772</v>
      </c>
      <c r="E11" s="8">
        <f t="shared" si="0"/>
        <v>7.902493955094991</v>
      </c>
      <c r="F11" s="8">
        <f t="shared" si="1"/>
        <v>-266.62228</v>
      </c>
      <c r="G11" s="1"/>
    </row>
    <row r="12" spans="1:7" s="33" customFormat="1" ht="14.25" customHeight="1">
      <c r="A12" s="34">
        <v>1060103010</v>
      </c>
      <c r="B12" s="35" t="s">
        <v>12</v>
      </c>
      <c r="C12" s="66">
        <v>16.5</v>
      </c>
      <c r="D12" s="51">
        <v>0.80127</v>
      </c>
      <c r="E12" s="8">
        <f t="shared" si="0"/>
        <v>4.856181818181819</v>
      </c>
      <c r="F12" s="8">
        <f t="shared" si="1"/>
        <v>-15.69873</v>
      </c>
      <c r="G12" s="1"/>
    </row>
    <row r="13" spans="1:7" s="33" customFormat="1" ht="34.5" customHeight="1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.75">
      <c r="A15" s="6"/>
      <c r="B15" s="6" t="s">
        <v>15</v>
      </c>
      <c r="C15" s="7">
        <f>SUM(C16:C19)</f>
        <v>9.6</v>
      </c>
      <c r="D15" s="7">
        <f>SUM(D16:D19)</f>
        <v>1</v>
      </c>
      <c r="E15" s="8">
        <f t="shared" si="0"/>
        <v>10.416666666666668</v>
      </c>
      <c r="F15" s="8">
        <f t="shared" si="1"/>
        <v>-8.6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8" s="33" customFormat="1" ht="29.25" customHeight="1">
      <c r="A17" s="10">
        <v>1080400001</v>
      </c>
      <c r="B17" s="11" t="s">
        <v>17</v>
      </c>
      <c r="C17" s="8">
        <v>9.6</v>
      </c>
      <c r="D17" s="8">
        <v>1</v>
      </c>
      <c r="E17" s="8">
        <f t="shared" si="0"/>
        <v>10.416666666666668</v>
      </c>
      <c r="F17" s="370">
        <f t="shared" si="1"/>
        <v>-8.6</v>
      </c>
      <c r="G17" s="369"/>
      <c r="H17" s="369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>
      <c r="A19" s="10">
        <v>1090000000</v>
      </c>
      <c r="B19" s="11" t="s">
        <v>19</v>
      </c>
      <c r="C19" s="8"/>
      <c r="D19" s="8">
        <v>0</v>
      </c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SUM(C21:C38)</f>
        <v>91</v>
      </c>
      <c r="D20" s="7">
        <f>SUM(D21:D37)</f>
        <v>4.62206</v>
      </c>
      <c r="E20" s="8">
        <f t="shared" si="0"/>
        <v>5.079186813186814</v>
      </c>
      <c r="F20" s="8">
        <f t="shared" si="1"/>
        <v>-86.37794</v>
      </c>
      <c r="G20" s="1"/>
    </row>
    <row r="21" spans="1:7" s="33" customFormat="1" ht="14.25" customHeight="1">
      <c r="A21" s="10">
        <v>1110501101</v>
      </c>
      <c r="B21" s="10" t="s">
        <v>22</v>
      </c>
      <c r="C21" s="8">
        <v>60</v>
      </c>
      <c r="D21" s="8">
        <v>4.62206</v>
      </c>
      <c r="E21" s="8">
        <f t="shared" si="0"/>
        <v>7.703433333333335</v>
      </c>
      <c r="F21" s="8">
        <f t="shared" si="1"/>
        <v>-55.37794</v>
      </c>
      <c r="G21" s="1"/>
    </row>
    <row r="22" spans="1:7" s="33" customFormat="1" ht="15" hidden="1">
      <c r="A22" s="10">
        <v>1110503505</v>
      </c>
      <c r="B22" s="10" t="s">
        <v>23</v>
      </c>
      <c r="C22" s="8"/>
      <c r="D22" s="8"/>
      <c r="E22" s="8" t="e">
        <f t="shared" si="0"/>
        <v>#DIV/0!</v>
      </c>
      <c r="F22" s="8">
        <f t="shared" si="1"/>
        <v>0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5">
      <c r="A25" s="10">
        <v>1110503505</v>
      </c>
      <c r="B25" s="10" t="s">
        <v>23</v>
      </c>
      <c r="C25" s="8"/>
      <c r="D25" s="8">
        <v>0</v>
      </c>
      <c r="E25" s="8"/>
      <c r="F25" s="8"/>
      <c r="G25" s="1"/>
    </row>
    <row r="26" spans="1:7" s="33" customFormat="1" ht="14.25" customHeight="1">
      <c r="A26" s="10">
        <v>1140601410</v>
      </c>
      <c r="B26" s="11" t="s">
        <v>27</v>
      </c>
      <c r="C26" s="8">
        <v>30</v>
      </c>
      <c r="D26" s="8">
        <v>0</v>
      </c>
      <c r="E26" s="8">
        <f t="shared" si="0"/>
        <v>0</v>
      </c>
      <c r="F26" s="8">
        <f t="shared" si="1"/>
        <v>-30</v>
      </c>
      <c r="G26" s="1"/>
    </row>
    <row r="27" spans="1:7" s="33" customFormat="1" ht="14.25" customHeight="1" hidden="1">
      <c r="A27" s="10">
        <v>1160000000</v>
      </c>
      <c r="B27" s="10" t="s">
        <v>28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1160301001</v>
      </c>
      <c r="B28" s="11" t="s">
        <v>29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15" hidden="1">
      <c r="A29" s="10">
        <v>1160303001</v>
      </c>
      <c r="B29" s="11" t="s">
        <v>30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1160600000</v>
      </c>
      <c r="B30" s="11" t="s">
        <v>31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30" hidden="1">
      <c r="A31" s="10">
        <v>1160800001</v>
      </c>
      <c r="B31" s="11" t="s">
        <v>32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1162504001</v>
      </c>
      <c r="B32" s="11" t="s">
        <v>33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1162700001</v>
      </c>
      <c r="B33" s="11" t="s">
        <v>34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33" customFormat="1" ht="0.75" customHeight="1">
      <c r="A34" s="10">
        <v>1162800001</v>
      </c>
      <c r="B34" s="11" t="s">
        <v>35</v>
      </c>
      <c r="C34" s="8"/>
      <c r="D34" s="8"/>
      <c r="E34" s="8" t="e">
        <f t="shared" si="0"/>
        <v>#DIV/0!</v>
      </c>
      <c r="F34" s="8">
        <f t="shared" si="1"/>
        <v>0</v>
      </c>
      <c r="G34" s="1"/>
    </row>
    <row r="35" spans="1:8" s="265" customFormat="1" ht="45" customHeight="1">
      <c r="A35" s="360">
        <v>1130305010</v>
      </c>
      <c r="B35" s="372" t="s">
        <v>275</v>
      </c>
      <c r="C35" s="373">
        <v>1</v>
      </c>
      <c r="D35" s="292"/>
      <c r="E35" s="292">
        <f t="shared" si="0"/>
        <v>0</v>
      </c>
      <c r="F35" s="292">
        <f t="shared" si="1"/>
        <v>-1</v>
      </c>
      <c r="G35" s="1"/>
      <c r="H35" s="33"/>
    </row>
    <row r="36" spans="1:8" s="33" customFormat="1" ht="15" customHeight="1">
      <c r="A36" s="10">
        <v>1169000000</v>
      </c>
      <c r="B36" s="11" t="s">
        <v>37</v>
      </c>
      <c r="C36" s="8"/>
      <c r="D36" s="8"/>
      <c r="E36" s="8" t="e">
        <f t="shared" si="0"/>
        <v>#DIV/0!</v>
      </c>
      <c r="F36" s="8">
        <f t="shared" si="1"/>
        <v>0</v>
      </c>
      <c r="G36" s="304"/>
      <c r="H36" s="265"/>
    </row>
    <row r="37" spans="1:7" s="33" customFormat="1" ht="14.25" customHeight="1">
      <c r="A37" s="10">
        <v>1170505005</v>
      </c>
      <c r="B37" s="10" t="s">
        <v>38</v>
      </c>
      <c r="C37" s="8"/>
      <c r="D37" s="8"/>
      <c r="E37" s="8" t="e">
        <f t="shared" si="0"/>
        <v>#DIV/0!</v>
      </c>
      <c r="F37" s="8">
        <f t="shared" si="1"/>
        <v>0</v>
      </c>
      <c r="G37" s="1"/>
    </row>
    <row r="38" spans="1:7" s="33" customFormat="1" ht="15" hidden="1">
      <c r="A38" s="10">
        <v>1190500010</v>
      </c>
      <c r="B38" s="10" t="s">
        <v>214</v>
      </c>
      <c r="C38" s="8"/>
      <c r="D38" s="8"/>
      <c r="E38" s="8"/>
      <c r="F38" s="8"/>
      <c r="G38" s="1"/>
    </row>
    <row r="39" spans="1:7" s="33" customFormat="1" ht="15.75">
      <c r="A39" s="6"/>
      <c r="B39" s="6" t="s">
        <v>39</v>
      </c>
      <c r="C39" s="7">
        <f>SUM(C20,C5)</f>
        <v>606.8</v>
      </c>
      <c r="D39" s="7">
        <f>SUM(D20,D5)</f>
        <v>44.17558</v>
      </c>
      <c r="E39" s="8">
        <f t="shared" si="0"/>
        <v>7.280088991430454</v>
      </c>
      <c r="F39" s="8">
        <f t="shared" si="1"/>
        <v>-562.62442</v>
      </c>
      <c r="G39" s="1"/>
    </row>
    <row r="40" spans="1:7" s="33" customFormat="1" ht="15.75">
      <c r="A40" s="6"/>
      <c r="B40" s="6" t="s">
        <v>40</v>
      </c>
      <c r="C40" s="7">
        <f>SUM(C41:C44)</f>
        <v>1711.183</v>
      </c>
      <c r="D40" s="7">
        <f>SUM(D41:D44)</f>
        <v>132.1</v>
      </c>
      <c r="E40" s="8">
        <f t="shared" si="0"/>
        <v>7.719805538040057</v>
      </c>
      <c r="F40" s="8">
        <f t="shared" si="1"/>
        <v>-1579.083</v>
      </c>
      <c r="G40" s="1"/>
    </row>
    <row r="41" spans="1:7" s="33" customFormat="1" ht="15">
      <c r="A41" s="10">
        <v>2020100000</v>
      </c>
      <c r="B41" s="10" t="s">
        <v>272</v>
      </c>
      <c r="C41" s="8">
        <v>1486.7</v>
      </c>
      <c r="D41" s="8">
        <v>127.2</v>
      </c>
      <c r="E41" s="8">
        <f t="shared" si="0"/>
        <v>8.555861976188876</v>
      </c>
      <c r="F41" s="8">
        <f t="shared" si="1"/>
        <v>-1359.5</v>
      </c>
      <c r="G41" s="1"/>
    </row>
    <row r="42" spans="1:7" s="33" customFormat="1" ht="15">
      <c r="A42" s="10">
        <v>2020200000</v>
      </c>
      <c r="B42" s="10" t="s">
        <v>221</v>
      </c>
      <c r="C42" s="8">
        <v>166.2</v>
      </c>
      <c r="D42" s="8">
        <v>0</v>
      </c>
      <c r="E42" s="8">
        <f t="shared" si="0"/>
        <v>0</v>
      </c>
      <c r="F42" s="8">
        <f t="shared" si="1"/>
        <v>-166.2</v>
      </c>
      <c r="G42" s="1"/>
    </row>
    <row r="43" spans="1:7" s="33" customFormat="1" ht="15" customHeight="1">
      <c r="A43" s="10">
        <v>2020300000</v>
      </c>
      <c r="B43" s="10" t="s">
        <v>222</v>
      </c>
      <c r="C43" s="8">
        <v>58.283</v>
      </c>
      <c r="D43" s="8">
        <v>4.9</v>
      </c>
      <c r="E43" s="8">
        <f t="shared" si="0"/>
        <v>8.40725425938953</v>
      </c>
      <c r="F43" s="8">
        <f t="shared" si="1"/>
        <v>-53.383</v>
      </c>
      <c r="G43" s="1"/>
    </row>
    <row r="44" spans="1:7" s="33" customFormat="1" ht="15" customHeight="1">
      <c r="A44" s="10">
        <v>2020400000</v>
      </c>
      <c r="B44" s="10" t="s">
        <v>118</v>
      </c>
      <c r="C44" s="8">
        <v>0</v>
      </c>
      <c r="D44" s="8">
        <v>0</v>
      </c>
      <c r="E44" s="8" t="e">
        <f>D44/C44*100</f>
        <v>#DIV/0!</v>
      </c>
      <c r="F44" s="8">
        <f>D44-C44</f>
        <v>0</v>
      </c>
      <c r="G44" s="1"/>
    </row>
    <row r="45" spans="1:7" s="33" customFormat="1" ht="31.5">
      <c r="A45" s="6">
        <v>3000000000</v>
      </c>
      <c r="B45" s="12" t="s">
        <v>43</v>
      </c>
      <c r="C45" s="7">
        <v>10</v>
      </c>
      <c r="D45" s="7">
        <v>0</v>
      </c>
      <c r="E45" s="8">
        <f t="shared" si="0"/>
        <v>0</v>
      </c>
      <c r="F45" s="8">
        <f t="shared" si="1"/>
        <v>-10</v>
      </c>
      <c r="G45" s="1"/>
    </row>
    <row r="46" spans="1:7" s="33" customFormat="1" ht="15.75">
      <c r="A46" s="6"/>
      <c r="B46" s="6" t="s">
        <v>44</v>
      </c>
      <c r="C46" s="7">
        <f>SUM(C40,C39)</f>
        <v>2317.983</v>
      </c>
      <c r="D46" s="7">
        <f>SUM(D40,D39)</f>
        <v>176.27558</v>
      </c>
      <c r="E46" s="8">
        <f t="shared" si="0"/>
        <v>7.604696842038962</v>
      </c>
      <c r="F46" s="8">
        <f t="shared" si="1"/>
        <v>-2141.70742</v>
      </c>
      <c r="G46" s="1"/>
    </row>
    <row r="47" spans="1:7" s="33" customFormat="1" ht="15.75">
      <c r="A47" s="6"/>
      <c r="B47" s="9" t="s">
        <v>45</v>
      </c>
      <c r="C47" s="7">
        <f>C96-C46</f>
        <v>70.59999999999991</v>
      </c>
      <c r="D47" s="7">
        <f>D96-D46</f>
        <v>-162.81554</v>
      </c>
      <c r="E47" s="8">
        <f t="shared" si="0"/>
        <v>-230.6169121813034</v>
      </c>
      <c r="F47" s="8">
        <f t="shared" si="1"/>
        <v>-233.4155399999999</v>
      </c>
      <c r="G47" s="1"/>
    </row>
    <row r="48" spans="1:7" s="33" customFormat="1" ht="8.25" customHeight="1">
      <c r="A48" s="15"/>
      <c r="B48" s="16"/>
      <c r="C48" s="17"/>
      <c r="D48" s="17"/>
      <c r="E48" s="258"/>
      <c r="F48" s="258"/>
      <c r="G48" s="14"/>
    </row>
    <row r="49" spans="1:7" s="33" customFormat="1" ht="3" customHeight="1" hidden="1">
      <c r="A49" s="31"/>
      <c r="B49" s="32"/>
      <c r="C49" s="259"/>
      <c r="D49" s="259"/>
      <c r="E49" s="259"/>
      <c r="F49" s="259"/>
      <c r="G49" s="14"/>
    </row>
    <row r="50" spans="1:6" s="33" customFormat="1" ht="15">
      <c r="A50" s="37"/>
      <c r="B50" s="38"/>
      <c r="C50" s="66"/>
      <c r="D50" s="66"/>
      <c r="E50" s="66"/>
      <c r="F50" s="66"/>
    </row>
    <row r="51" spans="1:7" s="33" customFormat="1" ht="63">
      <c r="A51" s="39" t="s">
        <v>0</v>
      </c>
      <c r="B51" s="39" t="s">
        <v>46</v>
      </c>
      <c r="C51" s="295" t="s">
        <v>303</v>
      </c>
      <c r="D51" s="296" t="s">
        <v>304</v>
      </c>
      <c r="E51" s="260" t="s">
        <v>2</v>
      </c>
      <c r="F51" s="261" t="s">
        <v>3</v>
      </c>
      <c r="G51" s="36"/>
    </row>
    <row r="52" spans="1:7" s="33" customFormat="1" ht="15.75">
      <c r="A52" s="40">
        <v>1</v>
      </c>
      <c r="B52" s="41">
        <v>2</v>
      </c>
      <c r="C52" s="262"/>
      <c r="D52" s="262"/>
      <c r="E52" s="262"/>
      <c r="F52" s="51"/>
      <c r="G52" s="36"/>
    </row>
    <row r="53" spans="1:7" s="33" customFormat="1" ht="15.75">
      <c r="A53" s="42" t="s">
        <v>47</v>
      </c>
      <c r="B53" s="43" t="s">
        <v>48</v>
      </c>
      <c r="C53" s="44">
        <f>SUM(C54:C57)</f>
        <v>630.283</v>
      </c>
      <c r="D53" s="44">
        <f>SUM(D54:D57)</f>
        <v>6.96004</v>
      </c>
      <c r="E53" s="8">
        <f aca="true" t="shared" si="2" ref="E53:E96">D53/C53*100</f>
        <v>1.1042722078812217</v>
      </c>
      <c r="F53" s="8">
        <f aca="true" t="shared" si="3" ref="F53:F96">D53-C53</f>
        <v>-623.32296</v>
      </c>
      <c r="G53" s="36"/>
    </row>
    <row r="54" spans="1:7" s="33" customFormat="1" ht="15.75">
      <c r="A54" s="45" t="s">
        <v>49</v>
      </c>
      <c r="B54" s="46" t="s">
        <v>50</v>
      </c>
      <c r="C54" s="47">
        <v>620.283</v>
      </c>
      <c r="D54" s="47">
        <v>6.96004</v>
      </c>
      <c r="E54" s="8">
        <f t="shared" si="2"/>
        <v>1.1220749238653969</v>
      </c>
      <c r="F54" s="8">
        <f t="shared" si="3"/>
        <v>-613.32296</v>
      </c>
      <c r="G54" s="36"/>
    </row>
    <row r="55" spans="1:7" s="33" customFormat="1" ht="15.75">
      <c r="A55" s="45" t="s">
        <v>156</v>
      </c>
      <c r="B55" s="50" t="s">
        <v>225</v>
      </c>
      <c r="C55" s="47">
        <v>0</v>
      </c>
      <c r="D55" s="47">
        <v>0</v>
      </c>
      <c r="E55" s="8"/>
      <c r="F55" s="8"/>
      <c r="G55" s="36"/>
    </row>
    <row r="56" spans="1:7" s="33" customFormat="1" ht="31.5">
      <c r="A56" s="45" t="s">
        <v>122</v>
      </c>
      <c r="B56" s="46" t="s">
        <v>306</v>
      </c>
      <c r="C56" s="47">
        <v>10</v>
      </c>
      <c r="D56" s="47"/>
      <c r="E56" s="8">
        <f>D56/C56*100</f>
        <v>0</v>
      </c>
      <c r="F56" s="8">
        <f>D56-C56</f>
        <v>-10</v>
      </c>
      <c r="G56" s="36"/>
    </row>
    <row r="57" spans="1:7" s="33" customFormat="1" ht="15.75">
      <c r="A57" s="45" t="s">
        <v>126</v>
      </c>
      <c r="B57" s="46" t="s">
        <v>219</v>
      </c>
      <c r="C57" s="47">
        <v>0</v>
      </c>
      <c r="D57" s="47"/>
      <c r="E57" s="8" t="e">
        <f>D57/C57*100</f>
        <v>#DIV/0!</v>
      </c>
      <c r="F57" s="8">
        <f>D57-C57</f>
        <v>0</v>
      </c>
      <c r="G57" s="36"/>
    </row>
    <row r="58" spans="1:7" s="33" customFormat="1" ht="15.75">
      <c r="A58" s="42" t="s">
        <v>51</v>
      </c>
      <c r="B58" s="48" t="s">
        <v>52</v>
      </c>
      <c r="C58" s="44">
        <f>SUM(C59)</f>
        <v>58.2</v>
      </c>
      <c r="D58" s="44">
        <f>SUM(D59)</f>
        <v>0</v>
      </c>
      <c r="E58" s="8">
        <f t="shared" si="2"/>
        <v>0</v>
      </c>
      <c r="F58" s="8">
        <f t="shared" si="3"/>
        <v>-58.2</v>
      </c>
      <c r="G58" s="36"/>
    </row>
    <row r="59" spans="1:7" s="33" customFormat="1" ht="15.75">
      <c r="A59" s="49" t="s">
        <v>53</v>
      </c>
      <c r="B59" s="50" t="s">
        <v>54</v>
      </c>
      <c r="C59" s="51">
        <v>58.2</v>
      </c>
      <c r="D59" s="51">
        <v>0</v>
      </c>
      <c r="E59" s="8">
        <f t="shared" si="2"/>
        <v>0</v>
      </c>
      <c r="F59" s="8">
        <f t="shared" si="3"/>
        <v>-58.2</v>
      </c>
      <c r="G59" s="36"/>
    </row>
    <row r="60" spans="1:8" s="23" customFormat="1" ht="15" customHeight="1">
      <c r="A60" s="25" t="s">
        <v>55</v>
      </c>
      <c r="B60" s="26" t="s">
        <v>56</v>
      </c>
      <c r="C60" s="27">
        <f>SUM(C61:C62)</f>
        <v>21.8</v>
      </c>
      <c r="D60" s="27">
        <f>SUM(D61:D62)</f>
        <v>0</v>
      </c>
      <c r="E60" s="8">
        <f t="shared" si="2"/>
        <v>0</v>
      </c>
      <c r="F60" s="8">
        <f t="shared" si="3"/>
        <v>-21.8</v>
      </c>
      <c r="G60" s="33"/>
      <c r="H60" s="33"/>
    </row>
    <row r="61" spans="1:7" s="23" customFormat="1" ht="15.75">
      <c r="A61" s="28" t="s">
        <v>57</v>
      </c>
      <c r="B61" s="29" t="s">
        <v>58</v>
      </c>
      <c r="C61" s="30"/>
      <c r="D61" s="30"/>
      <c r="E61" s="8"/>
      <c r="F61" s="8">
        <f t="shared" si="3"/>
        <v>0</v>
      </c>
      <c r="G61" s="24"/>
    </row>
    <row r="62" spans="1:7" s="23" customFormat="1" ht="15.75">
      <c r="A62" s="28" t="s">
        <v>59</v>
      </c>
      <c r="B62" s="29" t="s">
        <v>60</v>
      </c>
      <c r="C62" s="30">
        <v>21.8</v>
      </c>
      <c r="D62" s="30">
        <v>0</v>
      </c>
      <c r="E62" s="8">
        <f t="shared" si="2"/>
        <v>0</v>
      </c>
      <c r="F62" s="8">
        <f t="shared" si="3"/>
        <v>-21.8</v>
      </c>
      <c r="G62" s="24"/>
    </row>
    <row r="63" spans="1:8" s="33" customFormat="1" ht="19.5" customHeight="1">
      <c r="A63" s="42" t="s">
        <v>61</v>
      </c>
      <c r="B63" s="43" t="s">
        <v>62</v>
      </c>
      <c r="C63" s="44">
        <f>SUM(C64:C67)</f>
        <v>160</v>
      </c>
      <c r="D63" s="44">
        <f>SUM(D64:D67)</f>
        <v>0</v>
      </c>
      <c r="E63" s="8">
        <f t="shared" si="2"/>
        <v>0</v>
      </c>
      <c r="F63" s="8">
        <f t="shared" si="3"/>
        <v>-160</v>
      </c>
      <c r="G63" s="24"/>
      <c r="H63" s="23"/>
    </row>
    <row r="64" spans="1:7" s="33" customFormat="1" ht="15.75" hidden="1">
      <c r="A64" s="45" t="s">
        <v>57</v>
      </c>
      <c r="B64" s="46" t="s">
        <v>58</v>
      </c>
      <c r="C64" s="47"/>
      <c r="D64" s="47"/>
      <c r="E64" s="8" t="e">
        <f t="shared" si="2"/>
        <v>#DIV/0!</v>
      </c>
      <c r="F64" s="8">
        <f t="shared" si="3"/>
        <v>0</v>
      </c>
      <c r="G64" s="36"/>
    </row>
    <row r="65" spans="1:7" s="33" customFormat="1" ht="15.75" hidden="1">
      <c r="A65" s="45" t="s">
        <v>64</v>
      </c>
      <c r="B65" s="46" t="s">
        <v>65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7.25" customHeight="1">
      <c r="A66" s="45" t="s">
        <v>63</v>
      </c>
      <c r="B66" s="53" t="s">
        <v>143</v>
      </c>
      <c r="C66" s="47">
        <v>140</v>
      </c>
      <c r="D66" s="47">
        <v>0</v>
      </c>
      <c r="E66" s="8">
        <f t="shared" si="2"/>
        <v>0</v>
      </c>
      <c r="F66" s="8">
        <f t="shared" si="3"/>
        <v>-140</v>
      </c>
      <c r="G66" s="36"/>
    </row>
    <row r="67" spans="1:7" s="33" customFormat="1" ht="15.75">
      <c r="A67" s="28" t="s">
        <v>131</v>
      </c>
      <c r="B67" s="29" t="s">
        <v>140</v>
      </c>
      <c r="C67" s="47">
        <v>20</v>
      </c>
      <c r="D67" s="47">
        <v>0</v>
      </c>
      <c r="E67" s="8">
        <f t="shared" si="2"/>
        <v>0</v>
      </c>
      <c r="F67" s="8">
        <f t="shared" si="3"/>
        <v>-20</v>
      </c>
      <c r="G67" s="36"/>
    </row>
    <row r="68" spans="1:8" s="52" customFormat="1" ht="15" customHeight="1">
      <c r="A68" s="42" t="s">
        <v>66</v>
      </c>
      <c r="B68" s="43" t="s">
        <v>67</v>
      </c>
      <c r="C68" s="44">
        <f>SUM(C69:C71)</f>
        <v>532.4</v>
      </c>
      <c r="D68" s="44">
        <f>SUM(D69:D71)</f>
        <v>0</v>
      </c>
      <c r="E68" s="8">
        <f t="shared" si="2"/>
        <v>0</v>
      </c>
      <c r="F68" s="8">
        <f t="shared" si="3"/>
        <v>-532.4</v>
      </c>
      <c r="G68" s="36"/>
      <c r="H68" s="33"/>
    </row>
    <row r="69" spans="1:8" s="33" customFormat="1" ht="15.75" hidden="1">
      <c r="A69" s="45" t="s">
        <v>68</v>
      </c>
      <c r="B69" s="46" t="s">
        <v>69</v>
      </c>
      <c r="C69" s="47"/>
      <c r="D69" s="47"/>
      <c r="E69" s="8" t="e">
        <f t="shared" si="2"/>
        <v>#DIV/0!</v>
      </c>
      <c r="F69" s="8">
        <f t="shared" si="3"/>
        <v>0</v>
      </c>
      <c r="G69" s="36"/>
      <c r="H69" s="52"/>
    </row>
    <row r="70" spans="1:8" s="54" customFormat="1" ht="15.75" hidden="1">
      <c r="A70" s="45" t="s">
        <v>70</v>
      </c>
      <c r="B70" s="53" t="s">
        <v>71</v>
      </c>
      <c r="C70" s="47">
        <v>0</v>
      </c>
      <c r="D70" s="47">
        <v>0</v>
      </c>
      <c r="E70" s="8" t="e">
        <f t="shared" si="2"/>
        <v>#DIV/0!</v>
      </c>
      <c r="F70" s="8">
        <f t="shared" si="3"/>
        <v>0</v>
      </c>
      <c r="G70" s="36"/>
      <c r="H70" s="33"/>
    </row>
    <row r="71" spans="1:8" s="33" customFormat="1" ht="18" customHeight="1">
      <c r="A71" s="49" t="s">
        <v>72</v>
      </c>
      <c r="B71" s="50" t="s">
        <v>73</v>
      </c>
      <c r="C71" s="51">
        <v>532.4</v>
      </c>
      <c r="D71" s="51">
        <v>0</v>
      </c>
      <c r="E71" s="8">
        <f t="shared" si="2"/>
        <v>0</v>
      </c>
      <c r="F71" s="8">
        <f t="shared" si="3"/>
        <v>-532.4</v>
      </c>
      <c r="G71" s="36"/>
      <c r="H71" s="54"/>
    </row>
    <row r="72" spans="1:8" s="54" customFormat="1" ht="15.75" hidden="1">
      <c r="A72" s="42" t="s">
        <v>74</v>
      </c>
      <c r="B72" s="56" t="s">
        <v>75</v>
      </c>
      <c r="C72" s="44">
        <f>SUM(C73)</f>
        <v>0</v>
      </c>
      <c r="D72" s="44">
        <f>SUM(D73)</f>
        <v>0</v>
      </c>
      <c r="E72" s="8"/>
      <c r="F72" s="8">
        <f t="shared" si="3"/>
        <v>0</v>
      </c>
      <c r="G72" s="55"/>
      <c r="H72" s="33"/>
    </row>
    <row r="73" spans="1:8" s="33" customFormat="1" ht="31.5" hidden="1">
      <c r="A73" s="45" t="s">
        <v>76</v>
      </c>
      <c r="B73" s="53" t="s">
        <v>77</v>
      </c>
      <c r="C73" s="47"/>
      <c r="D73" s="47"/>
      <c r="E73" s="8"/>
      <c r="F73" s="8">
        <f t="shared" si="3"/>
        <v>0</v>
      </c>
      <c r="G73" s="36"/>
      <c r="H73" s="54"/>
    </row>
    <row r="74" spans="1:7" s="33" customFormat="1" ht="13.5" customHeight="1" hidden="1">
      <c r="A74" s="42" t="s">
        <v>78</v>
      </c>
      <c r="B74" s="56" t="s">
        <v>79</v>
      </c>
      <c r="C74" s="44">
        <f>SUM(C75:C78)</f>
        <v>0</v>
      </c>
      <c r="D74" s="44">
        <f>SUM(D75:D78)</f>
        <v>0</v>
      </c>
      <c r="E74" s="8"/>
      <c r="F74" s="8">
        <f t="shared" si="3"/>
        <v>0</v>
      </c>
      <c r="G74" s="55"/>
    </row>
    <row r="75" spans="1:7" s="33" customFormat="1" ht="15.75" hidden="1">
      <c r="A75" s="45" t="s">
        <v>80</v>
      </c>
      <c r="B75" s="53" t="s">
        <v>81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82</v>
      </c>
      <c r="B76" s="53" t="s">
        <v>83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84</v>
      </c>
      <c r="B77" s="53" t="s">
        <v>85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86</v>
      </c>
      <c r="B78" s="53" t="s">
        <v>87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31.5">
      <c r="A79" s="42" t="s">
        <v>88</v>
      </c>
      <c r="B79" s="43" t="s">
        <v>89</v>
      </c>
      <c r="C79" s="44">
        <f>SUM(C80:C81)</f>
        <v>845.6</v>
      </c>
      <c r="D79" s="44">
        <f>SUM(D80:D81)</f>
        <v>6.5</v>
      </c>
      <c r="E79" s="8">
        <f t="shared" si="2"/>
        <v>0.7686849574266793</v>
      </c>
      <c r="F79" s="8">
        <f t="shared" si="3"/>
        <v>-839.1</v>
      </c>
      <c r="G79" s="36"/>
    </row>
    <row r="80" spans="1:7" s="33" customFormat="1" ht="15.75">
      <c r="A80" s="45" t="s">
        <v>90</v>
      </c>
      <c r="B80" s="46" t="s">
        <v>91</v>
      </c>
      <c r="C80" s="47">
        <v>845.6</v>
      </c>
      <c r="D80" s="47">
        <v>6.5</v>
      </c>
      <c r="E80" s="8">
        <f t="shared" si="2"/>
        <v>0.7686849574266793</v>
      </c>
      <c r="F80" s="8">
        <f t="shared" si="3"/>
        <v>-839.1</v>
      </c>
      <c r="G80" s="36"/>
    </row>
    <row r="81" spans="1:8" s="52" customFormat="1" ht="15.75">
      <c r="A81" s="45" t="s">
        <v>92</v>
      </c>
      <c r="B81" s="46" t="s">
        <v>93</v>
      </c>
      <c r="C81" s="47"/>
      <c r="D81" s="47"/>
      <c r="E81" s="8"/>
      <c r="F81" s="8">
        <f t="shared" si="3"/>
        <v>0</v>
      </c>
      <c r="G81" s="36"/>
      <c r="H81" s="33"/>
    </row>
    <row r="82" spans="1:8" s="33" customFormat="1" ht="14.25" customHeight="1">
      <c r="A82" s="42" t="s">
        <v>94</v>
      </c>
      <c r="B82" s="43" t="s">
        <v>95</v>
      </c>
      <c r="C82" s="44">
        <f>SUM(C83:C88)</f>
        <v>8.9</v>
      </c>
      <c r="D82" s="44">
        <f>SUM(D83:D88)</f>
        <v>0</v>
      </c>
      <c r="E82" s="8">
        <f t="shared" si="2"/>
        <v>0</v>
      </c>
      <c r="F82" s="8">
        <f t="shared" si="3"/>
        <v>-8.9</v>
      </c>
      <c r="G82" s="36"/>
      <c r="H82" s="52"/>
    </row>
    <row r="83" spans="1:7" s="33" customFormat="1" ht="15.75" hidden="1">
      <c r="A83" s="45" t="s">
        <v>96</v>
      </c>
      <c r="B83" s="46" t="s">
        <v>148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5.75" hidden="1">
      <c r="A84" s="45" t="s">
        <v>97</v>
      </c>
      <c r="B84" s="46" t="s">
        <v>98</v>
      </c>
      <c r="C84" s="47"/>
      <c r="D84" s="47"/>
      <c r="E84" s="8" t="e">
        <f t="shared" si="2"/>
        <v>#DIV/0!</v>
      </c>
      <c r="F84" s="8">
        <f t="shared" si="3"/>
        <v>0</v>
      </c>
      <c r="G84" s="36"/>
    </row>
    <row r="85" spans="1:7" s="33" customFormat="1" ht="17.25" customHeight="1" hidden="1">
      <c r="A85" s="49" t="s">
        <v>99</v>
      </c>
      <c r="B85" s="50" t="s">
        <v>149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8" s="54" customFormat="1" ht="15.75" hidden="1">
      <c r="A86" s="57" t="s">
        <v>100</v>
      </c>
      <c r="B86" s="58" t="s">
        <v>101</v>
      </c>
      <c r="C86" s="51"/>
      <c r="D86" s="51"/>
      <c r="E86" s="8" t="e">
        <f t="shared" si="2"/>
        <v>#DIV/0!</v>
      </c>
      <c r="F86" s="8">
        <f t="shared" si="3"/>
        <v>0</v>
      </c>
      <c r="G86" s="36"/>
      <c r="H86" s="33"/>
    </row>
    <row r="87" spans="1:8" s="33" customFormat="1" ht="15" customHeight="1">
      <c r="A87" s="49" t="s">
        <v>102</v>
      </c>
      <c r="B87" s="50" t="s">
        <v>103</v>
      </c>
      <c r="C87" s="51">
        <v>8.9</v>
      </c>
      <c r="D87" s="51">
        <v>0</v>
      </c>
      <c r="E87" s="8">
        <f t="shared" si="2"/>
        <v>0</v>
      </c>
      <c r="F87" s="8">
        <f t="shared" si="3"/>
        <v>-8.9</v>
      </c>
      <c r="G87" s="36"/>
      <c r="H87" s="54"/>
    </row>
    <row r="88" spans="1:7" s="33" customFormat="1" ht="31.5" hidden="1">
      <c r="A88" s="49" t="s">
        <v>104</v>
      </c>
      <c r="B88" s="50" t="s">
        <v>105</v>
      </c>
      <c r="C88" s="51"/>
      <c r="D88" s="51"/>
      <c r="E88" s="8"/>
      <c r="F88" s="8">
        <f t="shared" si="3"/>
        <v>0</v>
      </c>
      <c r="G88" s="55"/>
    </row>
    <row r="89" spans="1:7" s="33" customFormat="1" ht="15.75">
      <c r="A89" s="59">
        <v>1000</v>
      </c>
      <c r="B89" s="60" t="s">
        <v>106</v>
      </c>
      <c r="C89" s="44">
        <f>SUM(C90:C92)</f>
        <v>131.4</v>
      </c>
      <c r="D89" s="44">
        <f>SUM(D90:D92)</f>
        <v>0</v>
      </c>
      <c r="E89" s="8">
        <f t="shared" si="2"/>
        <v>0</v>
      </c>
      <c r="F89" s="8">
        <f t="shared" si="3"/>
        <v>-131.4</v>
      </c>
      <c r="G89" s="36"/>
    </row>
    <row r="90" spans="1:7" s="33" customFormat="1" ht="15" customHeight="1">
      <c r="A90" s="61">
        <v>1003</v>
      </c>
      <c r="B90" s="62" t="s">
        <v>107</v>
      </c>
      <c r="C90" s="47">
        <v>131.4</v>
      </c>
      <c r="D90" s="47">
        <v>0</v>
      </c>
      <c r="E90" s="8">
        <f t="shared" si="2"/>
        <v>0</v>
      </c>
      <c r="F90" s="8">
        <f t="shared" si="3"/>
        <v>-131.4</v>
      </c>
      <c r="G90" s="36"/>
    </row>
    <row r="91" spans="1:7" s="33" customFormat="1" ht="15.75" hidden="1">
      <c r="A91" s="61">
        <v>1004</v>
      </c>
      <c r="B91" s="135" t="s">
        <v>108</v>
      </c>
      <c r="C91" s="47"/>
      <c r="D91" s="47"/>
      <c r="E91" s="8"/>
      <c r="F91" s="8">
        <f t="shared" si="3"/>
        <v>0</v>
      </c>
      <c r="G91" s="36"/>
    </row>
    <row r="92" spans="1:7" s="33" customFormat="1" ht="15.75" hidden="1">
      <c r="A92" s="64" t="s">
        <v>109</v>
      </c>
      <c r="B92" s="65" t="s">
        <v>110</v>
      </c>
      <c r="C92" s="51"/>
      <c r="D92" s="51"/>
      <c r="E92" s="8"/>
      <c r="F92" s="8">
        <f t="shared" si="3"/>
        <v>0</v>
      </c>
      <c r="G92" s="36"/>
    </row>
    <row r="93" spans="1:7" s="33" customFormat="1" ht="15" customHeight="1">
      <c r="A93" s="59">
        <v>1100</v>
      </c>
      <c r="B93" s="136" t="s">
        <v>111</v>
      </c>
      <c r="C93" s="44">
        <f>SUM(C94:C95)</f>
        <v>0</v>
      </c>
      <c r="D93" s="44">
        <f>SUM(D94:D95)</f>
        <v>0</v>
      </c>
      <c r="E93" s="8"/>
      <c r="F93" s="8">
        <f t="shared" si="3"/>
        <v>0</v>
      </c>
      <c r="G93" s="36"/>
    </row>
    <row r="94" spans="1:6" s="33" customFormat="1" ht="15.75" customHeight="1">
      <c r="A94" s="61">
        <v>1104</v>
      </c>
      <c r="B94" s="63" t="s">
        <v>118</v>
      </c>
      <c r="C94" s="47">
        <v>0</v>
      </c>
      <c r="D94" s="47">
        <v>0</v>
      </c>
      <c r="E94" s="8"/>
      <c r="F94" s="8">
        <f t="shared" si="3"/>
        <v>0</v>
      </c>
    </row>
    <row r="95" spans="1:6" s="33" customFormat="1" ht="15.75">
      <c r="A95" s="61">
        <v>1102</v>
      </c>
      <c r="B95" s="63" t="s">
        <v>113</v>
      </c>
      <c r="C95" s="47"/>
      <c r="D95" s="47"/>
      <c r="E95" s="8"/>
      <c r="F95" s="8">
        <f t="shared" si="3"/>
        <v>0</v>
      </c>
    </row>
    <row r="96" spans="1:6" s="33" customFormat="1" ht="15.75">
      <c r="A96" s="67"/>
      <c r="B96" s="68" t="s">
        <v>114</v>
      </c>
      <c r="C96" s="44">
        <f>SUM(C53,C58,C60,C63,C68,C72,C74,C79,C82,C89,C93)</f>
        <v>2388.583</v>
      </c>
      <c r="D96" s="350">
        <f>SUM(D53,D58,D60,D63,D68,D72,D74,D79,D82,D89,D93)</f>
        <v>13.46004</v>
      </c>
      <c r="E96" s="8">
        <f t="shared" si="2"/>
        <v>0.5635156911022141</v>
      </c>
      <c r="F96" s="8">
        <f t="shared" si="3"/>
        <v>-2375.12296</v>
      </c>
    </row>
    <row r="97" spans="1:6" s="33" customFormat="1" ht="15">
      <c r="A97" s="37"/>
      <c r="B97" s="38"/>
      <c r="C97" s="36"/>
      <c r="D97" s="36"/>
      <c r="E97" s="36"/>
      <c r="F97" s="36"/>
    </row>
    <row r="98" spans="1:2" s="33" customFormat="1" ht="12.75">
      <c r="A98" s="31" t="s">
        <v>115</v>
      </c>
      <c r="B98" s="31"/>
    </row>
    <row r="99" spans="1:3" s="33" customFormat="1" ht="12.75">
      <c r="A99" s="69" t="s">
        <v>116</v>
      </c>
      <c r="B99" s="69"/>
      <c r="C99" s="33" t="s">
        <v>117</v>
      </c>
    </row>
    <row r="100" spans="7:8" ht="12.75">
      <c r="G100" s="33"/>
      <c r="H100" s="33"/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90" zoomScaleSheetLayoutView="90" zoomScalePageLayoutView="0" workbookViewId="0" topLeftCell="A40">
      <selection activeCell="D80" sqref="D80"/>
    </sheetView>
  </sheetViews>
  <sheetFormatPr defaultColWidth="9.00390625" defaultRowHeight="12.75"/>
  <cols>
    <col min="1" max="1" width="16.00390625" style="88" customWidth="1"/>
    <col min="2" max="2" width="56.75390625" style="89" customWidth="1"/>
    <col min="3" max="4" width="18.00390625" style="90" customWidth="1"/>
    <col min="5" max="5" width="13.25390625" style="90" customWidth="1"/>
    <col min="6" max="6" width="12.625" style="90" customWidth="1"/>
    <col min="7" max="16384" width="9.125" style="90" customWidth="1"/>
  </cols>
  <sheetData>
    <row r="1" spans="1:7" ht="18" customHeight="1">
      <c r="A1" s="430" t="s">
        <v>297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303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250.49999999999997</v>
      </c>
      <c r="D5" s="7">
        <f>SUM(D6,D8,D10,D13,D15)</f>
        <v>4.41859</v>
      </c>
      <c r="E5" s="8">
        <f>D5/C5*100</f>
        <v>1.7639081836327348</v>
      </c>
      <c r="F5" s="8">
        <f>D5-C5</f>
        <v>-246.08140999999998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58.7</v>
      </c>
      <c r="D6" s="7">
        <f>SUM(D7)</f>
        <v>1.85306</v>
      </c>
      <c r="E6" s="8">
        <f aca="true" t="shared" si="0" ref="E6:E46">D6/C6*100</f>
        <v>3.1568313458262347</v>
      </c>
      <c r="F6" s="8">
        <f aca="true" t="shared" si="1" ref="F6:F46">D6-C6</f>
        <v>-56.846940000000004</v>
      </c>
      <c r="G6" s="1"/>
    </row>
    <row r="7" spans="1:7" s="33" customFormat="1" ht="15">
      <c r="A7" s="10">
        <v>1010200001</v>
      </c>
      <c r="B7" s="11" t="s">
        <v>6</v>
      </c>
      <c r="C7" s="105">
        <v>58.7</v>
      </c>
      <c r="D7" s="105">
        <v>1.85306</v>
      </c>
      <c r="E7" s="8">
        <f t="shared" si="0"/>
        <v>3.1568313458262347</v>
      </c>
      <c r="F7" s="8">
        <f t="shared" si="1"/>
        <v>-56.846940000000004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6</v>
      </c>
      <c r="D8" s="7">
        <f>SUM(D9)</f>
        <v>0</v>
      </c>
      <c r="E8" s="8">
        <f t="shared" si="0"/>
        <v>0</v>
      </c>
      <c r="F8" s="8">
        <f t="shared" si="1"/>
        <v>-6</v>
      </c>
      <c r="G8" s="1"/>
    </row>
    <row r="9" spans="1:7" s="33" customFormat="1" ht="15">
      <c r="A9" s="10">
        <v>1050300001</v>
      </c>
      <c r="B9" s="10" t="s">
        <v>9</v>
      </c>
      <c r="C9" s="8">
        <v>6</v>
      </c>
      <c r="D9" s="8">
        <v>0</v>
      </c>
      <c r="E9" s="8">
        <f t="shared" si="0"/>
        <v>0</v>
      </c>
      <c r="F9" s="8">
        <f t="shared" si="1"/>
        <v>-6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182.7</v>
      </c>
      <c r="D10" s="7">
        <f>SUM(D11:D12)</f>
        <v>2.36553</v>
      </c>
      <c r="E10" s="144">
        <f t="shared" si="0"/>
        <v>1.294761904761905</v>
      </c>
      <c r="F10" s="8">
        <f t="shared" si="1"/>
        <v>-180.33446999999998</v>
      </c>
      <c r="G10" s="1"/>
    </row>
    <row r="11" spans="1:7" s="33" customFormat="1" ht="15">
      <c r="A11" s="10">
        <v>1060600000</v>
      </c>
      <c r="B11" s="10" t="s">
        <v>11</v>
      </c>
      <c r="C11" s="8">
        <v>164</v>
      </c>
      <c r="D11" s="8">
        <v>0.9945</v>
      </c>
      <c r="E11" s="8">
        <f t="shared" si="0"/>
        <v>0.6064024390243903</v>
      </c>
      <c r="F11" s="8">
        <f t="shared" si="1"/>
        <v>-163.0055</v>
      </c>
      <c r="G11" s="1"/>
    </row>
    <row r="12" spans="1:7" s="33" customFormat="1" ht="14.25" customHeight="1">
      <c r="A12" s="34">
        <v>1060103010</v>
      </c>
      <c r="B12" s="35" t="s">
        <v>12</v>
      </c>
      <c r="C12" s="66">
        <v>18.7</v>
      </c>
      <c r="D12" s="8">
        <v>1.37103</v>
      </c>
      <c r="E12" s="8">
        <f t="shared" si="0"/>
        <v>7.331711229946524</v>
      </c>
      <c r="F12" s="8">
        <f t="shared" si="1"/>
        <v>-17.328969999999998</v>
      </c>
      <c r="G12" s="1"/>
    </row>
    <row r="13" spans="1:7" s="33" customFormat="1" ht="39" customHeight="1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4.25" customHeight="1">
      <c r="A15" s="6"/>
      <c r="B15" s="6" t="s">
        <v>15</v>
      </c>
      <c r="C15" s="7">
        <f>SUM(C16:C19)</f>
        <v>3.1</v>
      </c>
      <c r="D15" s="7">
        <f>SUM(D16:D19)</f>
        <v>0.2</v>
      </c>
      <c r="E15" s="8">
        <f t="shared" si="0"/>
        <v>6.451612903225806</v>
      </c>
      <c r="F15" s="8">
        <f t="shared" si="1"/>
        <v>-2.9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30">
      <c r="A17" s="10">
        <v>1080400001</v>
      </c>
      <c r="B17" s="11" t="s">
        <v>17</v>
      </c>
      <c r="C17" s="8">
        <v>3.1</v>
      </c>
      <c r="D17" s="8">
        <v>0.2</v>
      </c>
      <c r="E17" s="8">
        <f t="shared" si="0"/>
        <v>6.451612903225806</v>
      </c>
      <c r="F17" s="8">
        <f t="shared" si="1"/>
        <v>-2.9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SUM(C21:C36)</f>
        <v>69</v>
      </c>
      <c r="D20" s="7">
        <f>SUM(D21:D36)</f>
        <v>8.01971</v>
      </c>
      <c r="E20" s="8">
        <f t="shared" si="0"/>
        <v>11.622768115942028</v>
      </c>
      <c r="F20" s="8">
        <f t="shared" si="1"/>
        <v>-60.98029</v>
      </c>
      <c r="G20" s="1"/>
    </row>
    <row r="21" spans="1:7" s="33" customFormat="1" ht="15">
      <c r="A21" s="10">
        <v>1110501101</v>
      </c>
      <c r="B21" s="10" t="s">
        <v>22</v>
      </c>
      <c r="C21" s="8">
        <v>15</v>
      </c>
      <c r="D21" s="8">
        <v>5.85211</v>
      </c>
      <c r="E21" s="8">
        <f t="shared" si="0"/>
        <v>39.014066666666665</v>
      </c>
      <c r="F21" s="8">
        <f t="shared" si="1"/>
        <v>-9.14789</v>
      </c>
      <c r="G21" s="1"/>
    </row>
    <row r="22" spans="1:7" s="33" customFormat="1" ht="13.5" customHeight="1">
      <c r="A22" s="10">
        <v>1110503505</v>
      </c>
      <c r="B22" s="10" t="s">
        <v>23</v>
      </c>
      <c r="C22" s="8">
        <v>23</v>
      </c>
      <c r="D22" s="8">
        <v>2.1676</v>
      </c>
      <c r="E22" s="8">
        <f t="shared" si="0"/>
        <v>9.424347826086956</v>
      </c>
      <c r="F22" s="8">
        <f t="shared" si="1"/>
        <v>-20.8324</v>
      </c>
      <c r="G22" s="1"/>
    </row>
    <row r="23" spans="1:7" s="33" customFormat="1" ht="0.75" customHeight="1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5" customHeight="1">
      <c r="A25" s="10">
        <v>1140601410</v>
      </c>
      <c r="B25" s="11" t="s">
        <v>27</v>
      </c>
      <c r="C25" s="8">
        <v>30</v>
      </c>
      <c r="D25" s="8">
        <v>0</v>
      </c>
      <c r="E25" s="8">
        <f t="shared" si="0"/>
        <v>0</v>
      </c>
      <c r="F25" s="8">
        <f t="shared" si="1"/>
        <v>-30</v>
      </c>
      <c r="G25" s="1"/>
    </row>
    <row r="26" spans="1:7" s="33" customFormat="1" ht="14.2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46.5" customHeight="1">
      <c r="A34" s="360">
        <v>1130305010</v>
      </c>
      <c r="B34" s="372" t="s">
        <v>275</v>
      </c>
      <c r="C34" s="373">
        <v>1</v>
      </c>
      <c r="D34" s="373"/>
      <c r="E34" s="373">
        <f t="shared" si="0"/>
        <v>0</v>
      </c>
      <c r="F34" s="373">
        <f t="shared" si="1"/>
        <v>-1</v>
      </c>
      <c r="G34" s="304"/>
    </row>
    <row r="35" spans="1:7" s="33" customFormat="1" ht="18" customHeight="1" hidden="1">
      <c r="A35" s="10">
        <v>1169000000</v>
      </c>
      <c r="B35" s="11" t="s">
        <v>37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5" customHeight="1">
      <c r="A36" s="10">
        <v>1170505005</v>
      </c>
      <c r="B36" s="10" t="s">
        <v>38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15.75">
      <c r="A37" s="6"/>
      <c r="B37" s="6" t="s">
        <v>39</v>
      </c>
      <c r="C37" s="7">
        <f>SUM(C20,C5)</f>
        <v>319.5</v>
      </c>
      <c r="D37" s="7">
        <f>SUM(D20,D5)</f>
        <v>12.4383</v>
      </c>
      <c r="E37" s="8">
        <f t="shared" si="0"/>
        <v>3.8930516431924884</v>
      </c>
      <c r="F37" s="8">
        <f t="shared" si="1"/>
        <v>-307.0617</v>
      </c>
      <c r="G37" s="1"/>
    </row>
    <row r="38" spans="1:7" s="33" customFormat="1" ht="15.75">
      <c r="A38" s="6"/>
      <c r="B38" s="6" t="s">
        <v>40</v>
      </c>
      <c r="C38" s="7">
        <f>SUM(C39:C43)</f>
        <v>1530.5639999999999</v>
      </c>
      <c r="D38" s="7">
        <f>SUM(D39:D43)</f>
        <v>115.60000000000001</v>
      </c>
      <c r="E38" s="8">
        <f t="shared" si="0"/>
        <v>7.552771396687759</v>
      </c>
      <c r="F38" s="8">
        <f t="shared" si="1"/>
        <v>-1414.964</v>
      </c>
      <c r="G38" s="1"/>
    </row>
    <row r="39" spans="1:7" s="33" customFormat="1" ht="15">
      <c r="A39" s="10">
        <v>2020100000</v>
      </c>
      <c r="B39" s="10" t="s">
        <v>272</v>
      </c>
      <c r="C39" s="8">
        <v>1294.2</v>
      </c>
      <c r="D39" s="8">
        <v>110.7</v>
      </c>
      <c r="E39" s="8">
        <f t="shared" si="0"/>
        <v>8.55354659248957</v>
      </c>
      <c r="F39" s="8">
        <f t="shared" si="1"/>
        <v>-1183.5</v>
      </c>
      <c r="G39" s="1"/>
    </row>
    <row r="40" spans="1:7" s="33" customFormat="1" ht="15">
      <c r="A40" s="360">
        <v>2020107010</v>
      </c>
      <c r="B40" s="360" t="s">
        <v>278</v>
      </c>
      <c r="C40" s="8">
        <v>50</v>
      </c>
      <c r="D40" s="8"/>
      <c r="E40" s="8"/>
      <c r="F40" s="8"/>
      <c r="G40" s="1"/>
    </row>
    <row r="41" spans="1:7" s="33" customFormat="1" ht="15">
      <c r="A41" s="10">
        <v>2020200000</v>
      </c>
      <c r="B41" s="10" t="s">
        <v>221</v>
      </c>
      <c r="C41" s="8">
        <v>128.1</v>
      </c>
      <c r="D41" s="8">
        <v>0</v>
      </c>
      <c r="E41" s="8">
        <f t="shared" si="0"/>
        <v>0</v>
      </c>
      <c r="F41" s="8">
        <f t="shared" si="1"/>
        <v>-128.1</v>
      </c>
      <c r="G41" s="1"/>
    </row>
    <row r="42" spans="1:7" s="33" customFormat="1" ht="15" customHeight="1">
      <c r="A42" s="10">
        <v>2020300000</v>
      </c>
      <c r="B42" s="10" t="s">
        <v>222</v>
      </c>
      <c r="C42" s="8">
        <v>58.264</v>
      </c>
      <c r="D42" s="8">
        <v>4.9</v>
      </c>
      <c r="E42" s="8">
        <f t="shared" si="0"/>
        <v>8.409995880818343</v>
      </c>
      <c r="F42" s="8">
        <f t="shared" si="1"/>
        <v>-53.364000000000004</v>
      </c>
      <c r="G42" s="1"/>
    </row>
    <row r="43" spans="1:7" s="33" customFormat="1" ht="15" customHeight="1">
      <c r="A43" s="10">
        <v>2020400000</v>
      </c>
      <c r="B43" s="10" t="s">
        <v>118</v>
      </c>
      <c r="C43" s="8"/>
      <c r="D43" s="8"/>
      <c r="E43" s="8" t="e">
        <f>D43/C43*100</f>
        <v>#DIV/0!</v>
      </c>
      <c r="F43" s="8">
        <f>D43-C43</f>
        <v>0</v>
      </c>
      <c r="G43" s="1"/>
    </row>
    <row r="44" spans="1:7" s="33" customFormat="1" ht="31.5">
      <c r="A44" s="6">
        <v>3000000000</v>
      </c>
      <c r="B44" s="12" t="s">
        <v>43</v>
      </c>
      <c r="C44" s="7">
        <v>12</v>
      </c>
      <c r="D44" s="7">
        <v>0</v>
      </c>
      <c r="E44" s="8">
        <f t="shared" si="0"/>
        <v>0</v>
      </c>
      <c r="F44" s="8">
        <f t="shared" si="1"/>
        <v>-12</v>
      </c>
      <c r="G44" s="1"/>
    </row>
    <row r="45" spans="1:7" s="33" customFormat="1" ht="15.75">
      <c r="A45" s="6"/>
      <c r="B45" s="6" t="s">
        <v>44</v>
      </c>
      <c r="C45" s="7">
        <f>SUM(C38,C37)</f>
        <v>1850.0639999999999</v>
      </c>
      <c r="D45" s="7">
        <f>SUM(D38,D37)</f>
        <v>128.03830000000002</v>
      </c>
      <c r="E45" s="8">
        <f t="shared" si="0"/>
        <v>6.920749768656654</v>
      </c>
      <c r="F45" s="8">
        <f t="shared" si="1"/>
        <v>-1722.0257</v>
      </c>
      <c r="G45" s="1"/>
    </row>
    <row r="46" spans="1:7" s="33" customFormat="1" ht="15.75">
      <c r="A46" s="6"/>
      <c r="B46" s="9" t="s">
        <v>45</v>
      </c>
      <c r="C46" s="7">
        <f>C95-C45</f>
        <v>0</v>
      </c>
      <c r="D46" s="7">
        <f>D95-D45</f>
        <v>-118.79800000000002</v>
      </c>
      <c r="E46" s="8" t="e">
        <f t="shared" si="0"/>
        <v>#DIV/0!</v>
      </c>
      <c r="F46" s="8">
        <f t="shared" si="1"/>
        <v>-118.79800000000002</v>
      </c>
      <c r="G46" s="14"/>
    </row>
    <row r="47" spans="1:7" s="33" customFormat="1" ht="8.25" customHeight="1">
      <c r="A47" s="15"/>
      <c r="B47" s="16"/>
      <c r="C47" s="17"/>
      <c r="D47" s="17"/>
      <c r="E47" s="258"/>
      <c r="F47" s="258"/>
      <c r="G47" s="14"/>
    </row>
    <row r="48" spans="1:6" s="33" customFormat="1" ht="3" customHeight="1">
      <c r="A48" s="31"/>
      <c r="B48" s="32"/>
      <c r="C48" s="259"/>
      <c r="D48" s="259"/>
      <c r="E48" s="259"/>
      <c r="F48" s="259"/>
    </row>
    <row r="49" spans="1:7" s="33" customFormat="1" ht="15">
      <c r="A49" s="37"/>
      <c r="B49" s="38"/>
      <c r="C49" s="66"/>
      <c r="D49" s="66"/>
      <c r="E49" s="66"/>
      <c r="F49" s="66"/>
      <c r="G49" s="36"/>
    </row>
    <row r="50" spans="1:7" s="33" customFormat="1" ht="63">
      <c r="A50" s="39" t="s">
        <v>0</v>
      </c>
      <c r="B50" s="39" t="s">
        <v>46</v>
      </c>
      <c r="C50" s="295" t="s">
        <v>303</v>
      </c>
      <c r="D50" s="296" t="s">
        <v>304</v>
      </c>
      <c r="E50" s="260" t="s">
        <v>2</v>
      </c>
      <c r="F50" s="261" t="s">
        <v>3</v>
      </c>
      <c r="G50" s="36"/>
    </row>
    <row r="51" spans="1:7" s="33" customFormat="1" ht="15.75">
      <c r="A51" s="40">
        <v>1</v>
      </c>
      <c r="B51" s="41">
        <v>2</v>
      </c>
      <c r="C51" s="262"/>
      <c r="D51" s="262"/>
      <c r="E51" s="262"/>
      <c r="F51" s="51"/>
      <c r="G51" s="36"/>
    </row>
    <row r="52" spans="1:7" s="33" customFormat="1" ht="15.75">
      <c r="A52" s="42" t="s">
        <v>47</v>
      </c>
      <c r="B52" s="43" t="s">
        <v>48</v>
      </c>
      <c r="C52" s="44">
        <f>SUM(C53:C56)</f>
        <v>630.764</v>
      </c>
      <c r="D52" s="44">
        <f>SUM(D53:D56)</f>
        <v>5.80968</v>
      </c>
      <c r="E52" s="8">
        <f aca="true" t="shared" si="2" ref="E52:E95">D52/C52*100</f>
        <v>0.9210544672809483</v>
      </c>
      <c r="F52" s="8">
        <f aca="true" t="shared" si="3" ref="F52:F95">D52-C52</f>
        <v>-624.95432</v>
      </c>
      <c r="G52" s="36"/>
    </row>
    <row r="53" spans="1:7" s="33" customFormat="1" ht="15.75">
      <c r="A53" s="45" t="s">
        <v>49</v>
      </c>
      <c r="B53" s="46" t="s">
        <v>151</v>
      </c>
      <c r="C53" s="47">
        <v>620.764</v>
      </c>
      <c r="D53" s="47">
        <v>5.80968</v>
      </c>
      <c r="E53" s="8">
        <f t="shared" si="2"/>
        <v>0.9358919009478642</v>
      </c>
      <c r="F53" s="8">
        <f t="shared" si="3"/>
        <v>-614.95432</v>
      </c>
      <c r="G53" s="36"/>
    </row>
    <row r="54" spans="1:7" s="33" customFormat="1" ht="15.75">
      <c r="A54" s="45" t="s">
        <v>156</v>
      </c>
      <c r="B54" s="50" t="s">
        <v>225</v>
      </c>
      <c r="C54" s="47">
        <v>0</v>
      </c>
      <c r="D54" s="47">
        <v>0</v>
      </c>
      <c r="E54" s="8"/>
      <c r="F54" s="8"/>
      <c r="G54" s="36"/>
    </row>
    <row r="55" spans="1:7" s="33" customFormat="1" ht="18.75" customHeight="1">
      <c r="A55" s="45" t="s">
        <v>122</v>
      </c>
      <c r="B55" s="46" t="s">
        <v>306</v>
      </c>
      <c r="C55" s="47">
        <v>10</v>
      </c>
      <c r="D55" s="47"/>
      <c r="E55" s="8"/>
      <c r="F55" s="8"/>
      <c r="G55" s="36"/>
    </row>
    <row r="56" spans="1:7" s="33" customFormat="1" ht="15.75">
      <c r="A56" s="45" t="s">
        <v>126</v>
      </c>
      <c r="B56" s="46" t="s">
        <v>219</v>
      </c>
      <c r="C56" s="47">
        <v>0</v>
      </c>
      <c r="D56" s="47"/>
      <c r="E56" s="8"/>
      <c r="F56" s="8"/>
      <c r="G56" s="36"/>
    </row>
    <row r="57" spans="1:7" s="33" customFormat="1" ht="15.75">
      <c r="A57" s="42" t="s">
        <v>51</v>
      </c>
      <c r="B57" s="48" t="s">
        <v>52</v>
      </c>
      <c r="C57" s="44">
        <f>SUM(C58)</f>
        <v>58.2</v>
      </c>
      <c r="D57" s="44">
        <f>SUM(D58)</f>
        <v>0</v>
      </c>
      <c r="E57" s="8">
        <f t="shared" si="2"/>
        <v>0</v>
      </c>
      <c r="F57" s="8">
        <f t="shared" si="3"/>
        <v>-58.2</v>
      </c>
      <c r="G57" s="36"/>
    </row>
    <row r="58" spans="1:6" s="33" customFormat="1" ht="15.75">
      <c r="A58" s="49" t="s">
        <v>53</v>
      </c>
      <c r="B58" s="50" t="s">
        <v>54</v>
      </c>
      <c r="C58" s="51">
        <v>58.2</v>
      </c>
      <c r="D58" s="51">
        <v>0</v>
      </c>
      <c r="E58" s="8">
        <f t="shared" si="2"/>
        <v>0</v>
      </c>
      <c r="F58" s="8">
        <f t="shared" si="3"/>
        <v>-58.2</v>
      </c>
    </row>
    <row r="59" spans="1:7" s="23" customFormat="1" ht="14.25" customHeight="1">
      <c r="A59" s="25" t="s">
        <v>55</v>
      </c>
      <c r="B59" s="26" t="s">
        <v>56</v>
      </c>
      <c r="C59" s="27">
        <f>SUM(C60:C62)</f>
        <v>69.5</v>
      </c>
      <c r="D59" s="27">
        <f>SUM(D60:D62)</f>
        <v>0</v>
      </c>
      <c r="E59" s="8">
        <f t="shared" si="2"/>
        <v>0</v>
      </c>
      <c r="F59" s="8">
        <f t="shared" si="3"/>
        <v>-69.5</v>
      </c>
      <c r="G59" s="24"/>
    </row>
    <row r="60" spans="1:7" s="23" customFormat="1" ht="15.75" hidden="1">
      <c r="A60" s="28" t="s">
        <v>57</v>
      </c>
      <c r="B60" s="29" t="s">
        <v>58</v>
      </c>
      <c r="C60" s="30"/>
      <c r="D60" s="30"/>
      <c r="E60" s="8" t="e">
        <f t="shared" si="2"/>
        <v>#DIV/0!</v>
      </c>
      <c r="F60" s="8">
        <f t="shared" si="3"/>
        <v>0</v>
      </c>
      <c r="G60" s="24"/>
    </row>
    <row r="61" spans="1:7" s="23" customFormat="1" ht="15.75" hidden="1">
      <c r="A61" s="28" t="s">
        <v>226</v>
      </c>
      <c r="B61" s="29" t="s">
        <v>227</v>
      </c>
      <c r="C61" s="30"/>
      <c r="D61" s="30"/>
      <c r="E61" s="8" t="e">
        <f>D61/C61*100</f>
        <v>#DIV/0!</v>
      </c>
      <c r="F61" s="8">
        <f>D61-C61</f>
        <v>0</v>
      </c>
      <c r="G61" s="24"/>
    </row>
    <row r="62" spans="1:7" s="23" customFormat="1" ht="17.25" customHeight="1">
      <c r="A62" s="28" t="s">
        <v>59</v>
      </c>
      <c r="B62" s="29" t="s">
        <v>60</v>
      </c>
      <c r="C62" s="30">
        <v>69.5</v>
      </c>
      <c r="D62" s="30">
        <v>0</v>
      </c>
      <c r="E62" s="8">
        <f t="shared" si="2"/>
        <v>0</v>
      </c>
      <c r="F62" s="8">
        <f t="shared" si="3"/>
        <v>-69.5</v>
      </c>
      <c r="G62" s="24"/>
    </row>
    <row r="63" spans="1:7" s="33" customFormat="1" ht="16.5" customHeight="1">
      <c r="A63" s="42" t="s">
        <v>61</v>
      </c>
      <c r="B63" s="43" t="s">
        <v>62</v>
      </c>
      <c r="C63" s="44">
        <f>SUM(C64:C66)</f>
        <v>30</v>
      </c>
      <c r="D63" s="44">
        <f>SUM(D64:D66)</f>
        <v>0</v>
      </c>
      <c r="E63" s="8">
        <f t="shared" si="2"/>
        <v>0</v>
      </c>
      <c r="F63" s="8">
        <f t="shared" si="3"/>
        <v>-30</v>
      </c>
      <c r="G63" s="36"/>
    </row>
    <row r="64" spans="1:7" s="33" customFormat="1" ht="0.75" customHeight="1" hidden="1">
      <c r="A64" s="45" t="s">
        <v>64</v>
      </c>
      <c r="B64" s="46" t="s">
        <v>65</v>
      </c>
      <c r="C64" s="47"/>
      <c r="D64" s="47"/>
      <c r="E64" s="8" t="e">
        <f t="shared" si="2"/>
        <v>#DIV/0!</v>
      </c>
      <c r="F64" s="8">
        <f t="shared" si="3"/>
        <v>0</v>
      </c>
      <c r="G64" s="36"/>
    </row>
    <row r="65" spans="1:7" s="33" customFormat="1" ht="15.75" hidden="1">
      <c r="A65" s="45" t="s">
        <v>63</v>
      </c>
      <c r="B65" s="53" t="s">
        <v>143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>
      <c r="A66" s="28" t="s">
        <v>131</v>
      </c>
      <c r="B66" s="29" t="s">
        <v>140</v>
      </c>
      <c r="C66" s="47">
        <v>30</v>
      </c>
      <c r="D66" s="47">
        <v>0</v>
      </c>
      <c r="E66" s="8">
        <f t="shared" si="2"/>
        <v>0</v>
      </c>
      <c r="F66" s="8">
        <f t="shared" si="3"/>
        <v>-30</v>
      </c>
      <c r="G66" s="36"/>
    </row>
    <row r="67" spans="1:7" s="52" customFormat="1" ht="15.75">
      <c r="A67" s="42" t="s">
        <v>66</v>
      </c>
      <c r="B67" s="43" t="s">
        <v>67</v>
      </c>
      <c r="C67" s="44">
        <f>SUM(C68:C70)</f>
        <v>467.3</v>
      </c>
      <c r="D67" s="44">
        <f>SUM(D68:D70)</f>
        <v>0</v>
      </c>
      <c r="E67" s="8">
        <f t="shared" si="2"/>
        <v>0</v>
      </c>
      <c r="F67" s="8">
        <f t="shared" si="3"/>
        <v>-467.3</v>
      </c>
      <c r="G67" s="36"/>
    </row>
    <row r="68" spans="1:7" s="33" customFormat="1" ht="15.75">
      <c r="A68" s="45" t="s">
        <v>68</v>
      </c>
      <c r="B68" s="46" t="s">
        <v>69</v>
      </c>
      <c r="C68" s="47"/>
      <c r="D68" s="47"/>
      <c r="E68" s="8" t="e">
        <f t="shared" si="2"/>
        <v>#DIV/0!</v>
      </c>
      <c r="F68" s="8">
        <f t="shared" si="3"/>
        <v>0</v>
      </c>
      <c r="G68" s="36"/>
    </row>
    <row r="69" spans="1:7" s="54" customFormat="1" ht="15.75">
      <c r="A69" s="45" t="s">
        <v>70</v>
      </c>
      <c r="B69" s="53" t="s">
        <v>71</v>
      </c>
      <c r="C69" s="47">
        <v>0</v>
      </c>
      <c r="D69" s="47">
        <v>0</v>
      </c>
      <c r="E69" s="8" t="e">
        <f t="shared" si="2"/>
        <v>#DIV/0!</v>
      </c>
      <c r="F69" s="8">
        <f t="shared" si="3"/>
        <v>0</v>
      </c>
      <c r="G69" s="36"/>
    </row>
    <row r="70" spans="1:7" s="33" customFormat="1" ht="18.75" customHeight="1">
      <c r="A70" s="49" t="s">
        <v>72</v>
      </c>
      <c r="B70" s="50" t="s">
        <v>73</v>
      </c>
      <c r="C70" s="51">
        <v>467.3</v>
      </c>
      <c r="D70" s="51">
        <v>0</v>
      </c>
      <c r="E70" s="8">
        <f t="shared" si="2"/>
        <v>0</v>
      </c>
      <c r="F70" s="8">
        <f t="shared" si="3"/>
        <v>-467.3</v>
      </c>
      <c r="G70" s="55"/>
    </row>
    <row r="71" spans="1:7" s="54" customFormat="1" ht="15.75" hidden="1">
      <c r="A71" s="42" t="s">
        <v>74</v>
      </c>
      <c r="B71" s="56" t="s">
        <v>75</v>
      </c>
      <c r="C71" s="44">
        <f>SUM(C72)</f>
        <v>0</v>
      </c>
      <c r="D71" s="44">
        <f>SUM(D72)</f>
        <v>0</v>
      </c>
      <c r="E71" s="8" t="e">
        <f t="shared" si="2"/>
        <v>#DIV/0!</v>
      </c>
      <c r="F71" s="8">
        <f t="shared" si="3"/>
        <v>0</v>
      </c>
      <c r="G71" s="36"/>
    </row>
    <row r="72" spans="1:7" s="33" customFormat="1" ht="28.5" customHeight="1" hidden="1">
      <c r="A72" s="45" t="s">
        <v>76</v>
      </c>
      <c r="B72" s="53" t="s">
        <v>77</v>
      </c>
      <c r="C72" s="47"/>
      <c r="D72" s="47"/>
      <c r="E72" s="8" t="e">
        <f t="shared" si="2"/>
        <v>#DIV/0!</v>
      </c>
      <c r="F72" s="8">
        <f t="shared" si="3"/>
        <v>0</v>
      </c>
      <c r="G72" s="55"/>
    </row>
    <row r="73" spans="1:7" s="33" customFormat="1" ht="13.5" customHeight="1" hidden="1">
      <c r="A73" s="42" t="s">
        <v>78</v>
      </c>
      <c r="B73" s="56" t="s">
        <v>79</v>
      </c>
      <c r="C73" s="44">
        <f>SUM(C74:C77)</f>
        <v>0</v>
      </c>
      <c r="D73" s="44">
        <f>SUM(D74:D77)</f>
        <v>0</v>
      </c>
      <c r="E73" s="8" t="e">
        <f t="shared" si="2"/>
        <v>#DIV/0!</v>
      </c>
      <c r="F73" s="8">
        <f t="shared" si="3"/>
        <v>0</v>
      </c>
      <c r="G73" s="36"/>
    </row>
    <row r="74" spans="1:7" s="33" customFormat="1" ht="15.75" hidden="1">
      <c r="A74" s="45" t="s">
        <v>80</v>
      </c>
      <c r="B74" s="53" t="s">
        <v>81</v>
      </c>
      <c r="C74" s="47"/>
      <c r="D74" s="47"/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82</v>
      </c>
      <c r="B75" s="53" t="s">
        <v>83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84</v>
      </c>
      <c r="B76" s="53" t="s">
        <v>85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86</v>
      </c>
      <c r="B77" s="53" t="s">
        <v>87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31.5">
      <c r="A78" s="42" t="s">
        <v>88</v>
      </c>
      <c r="B78" s="43" t="s">
        <v>89</v>
      </c>
      <c r="C78" s="44">
        <f>SUM(C79:C80)</f>
        <v>587.5</v>
      </c>
      <c r="D78" s="44">
        <f>SUM(D79:D80)</f>
        <v>3.43062</v>
      </c>
      <c r="E78" s="8">
        <f t="shared" si="2"/>
        <v>0.5839353191489361</v>
      </c>
      <c r="F78" s="8">
        <f t="shared" si="3"/>
        <v>-584.06938</v>
      </c>
      <c r="G78" s="36"/>
    </row>
    <row r="79" spans="1:7" s="33" customFormat="1" ht="15.75">
      <c r="A79" s="45" t="s">
        <v>90</v>
      </c>
      <c r="B79" s="46" t="s">
        <v>91</v>
      </c>
      <c r="C79" s="47">
        <v>587.5</v>
      </c>
      <c r="D79" s="47">
        <v>3.43062</v>
      </c>
      <c r="E79" s="8">
        <f t="shared" si="2"/>
        <v>0.5839353191489361</v>
      </c>
      <c r="F79" s="8">
        <f t="shared" si="3"/>
        <v>-584.06938</v>
      </c>
      <c r="G79" s="36"/>
    </row>
    <row r="80" spans="1:7" s="52" customFormat="1" ht="15.75">
      <c r="A80" s="45" t="s">
        <v>92</v>
      </c>
      <c r="B80" s="46" t="s">
        <v>93</v>
      </c>
      <c r="C80" s="47"/>
      <c r="D80" s="47"/>
      <c r="E80" s="8" t="e">
        <f t="shared" si="2"/>
        <v>#DIV/0!</v>
      </c>
      <c r="F80" s="8">
        <f t="shared" si="3"/>
        <v>0</v>
      </c>
      <c r="G80" s="36"/>
    </row>
    <row r="81" spans="1:7" s="33" customFormat="1" ht="15.75" customHeight="1">
      <c r="A81" s="42" t="s">
        <v>94</v>
      </c>
      <c r="B81" s="43" t="s">
        <v>95</v>
      </c>
      <c r="C81" s="44">
        <f>SUM(C82:C87)</f>
        <v>6.8</v>
      </c>
      <c r="D81" s="44">
        <f>SUM(D82:D87)</f>
        <v>0</v>
      </c>
      <c r="E81" s="8">
        <f t="shared" si="2"/>
        <v>0</v>
      </c>
      <c r="F81" s="8">
        <f t="shared" si="3"/>
        <v>-6.8</v>
      </c>
      <c r="G81" s="36"/>
    </row>
    <row r="82" spans="1:7" s="33" customFormat="1" ht="15.75" hidden="1">
      <c r="A82" s="45" t="s">
        <v>96</v>
      </c>
      <c r="B82" s="46" t="s">
        <v>148</v>
      </c>
      <c r="C82" s="47"/>
      <c r="D82" s="47"/>
      <c r="E82" s="8" t="e">
        <f t="shared" si="2"/>
        <v>#DIV/0!</v>
      </c>
      <c r="F82" s="8">
        <f t="shared" si="3"/>
        <v>0</v>
      </c>
      <c r="G82" s="36"/>
    </row>
    <row r="83" spans="1:7" s="33" customFormat="1" ht="15.75" hidden="1">
      <c r="A83" s="45" t="s">
        <v>97</v>
      </c>
      <c r="B83" s="46" t="s">
        <v>98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7.25" customHeight="1" hidden="1">
      <c r="A84" s="49" t="s">
        <v>99</v>
      </c>
      <c r="B84" s="50" t="s">
        <v>149</v>
      </c>
      <c r="C84" s="51"/>
      <c r="D84" s="51"/>
      <c r="E84" s="8" t="e">
        <f t="shared" si="2"/>
        <v>#DIV/0!</v>
      </c>
      <c r="F84" s="8">
        <f t="shared" si="3"/>
        <v>0</v>
      </c>
      <c r="G84" s="36"/>
    </row>
    <row r="85" spans="1:7" s="54" customFormat="1" ht="15.75" hidden="1">
      <c r="A85" s="57" t="s">
        <v>100</v>
      </c>
      <c r="B85" s="58" t="s">
        <v>101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33" customFormat="1" ht="15.75">
      <c r="A86" s="49" t="s">
        <v>102</v>
      </c>
      <c r="B86" s="50" t="s">
        <v>103</v>
      </c>
      <c r="C86" s="51">
        <v>6.8</v>
      </c>
      <c r="D86" s="51">
        <v>0</v>
      </c>
      <c r="E86" s="8">
        <f t="shared" si="2"/>
        <v>0</v>
      </c>
      <c r="F86" s="8">
        <f t="shared" si="3"/>
        <v>-6.8</v>
      </c>
      <c r="G86" s="55"/>
    </row>
    <row r="87" spans="1:7" s="33" customFormat="1" ht="31.5">
      <c r="A87" s="49" t="s">
        <v>104</v>
      </c>
      <c r="B87" s="50" t="s">
        <v>105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s="33" customFormat="1" ht="13.5" customHeight="1">
      <c r="A88" s="59">
        <v>1000</v>
      </c>
      <c r="B88" s="60" t="s">
        <v>106</v>
      </c>
      <c r="C88" s="44">
        <f>SUM(C89:C91)</f>
        <v>0</v>
      </c>
      <c r="D88" s="44">
        <f>SUM(D89:D91)</f>
        <v>0</v>
      </c>
      <c r="E88" s="8" t="e">
        <f t="shared" si="2"/>
        <v>#DIV/0!</v>
      </c>
      <c r="F88" s="8">
        <f t="shared" si="3"/>
        <v>0</v>
      </c>
      <c r="G88" s="36"/>
    </row>
    <row r="89" spans="1:7" s="33" customFormat="1" ht="15" customHeight="1" hidden="1">
      <c r="A89" s="61">
        <v>1003</v>
      </c>
      <c r="B89" s="62" t="s">
        <v>107</v>
      </c>
      <c r="C89" s="47"/>
      <c r="D89" s="47"/>
      <c r="E89" s="8" t="e">
        <f t="shared" si="2"/>
        <v>#DIV/0!</v>
      </c>
      <c r="F89" s="8">
        <f t="shared" si="3"/>
        <v>0</v>
      </c>
      <c r="G89" s="36"/>
    </row>
    <row r="90" spans="1:7" s="33" customFormat="1" ht="15.75" hidden="1">
      <c r="A90" s="61">
        <v>1004</v>
      </c>
      <c r="B90" s="63" t="s">
        <v>108</v>
      </c>
      <c r="C90" s="47"/>
      <c r="D90" s="47"/>
      <c r="E90" s="8" t="e">
        <f t="shared" si="2"/>
        <v>#DIV/0!</v>
      </c>
      <c r="F90" s="8">
        <f t="shared" si="3"/>
        <v>0</v>
      </c>
      <c r="G90" s="36"/>
    </row>
    <row r="91" spans="1:7" s="33" customFormat="1" ht="15.75" hidden="1">
      <c r="A91" s="64" t="s">
        <v>109</v>
      </c>
      <c r="B91" s="65" t="s">
        <v>110</v>
      </c>
      <c r="C91" s="66"/>
      <c r="D91" s="66"/>
      <c r="E91" s="8" t="e">
        <f t="shared" si="2"/>
        <v>#DIV/0!</v>
      </c>
      <c r="F91" s="8">
        <f t="shared" si="3"/>
        <v>0</v>
      </c>
      <c r="G91" s="36"/>
    </row>
    <row r="92" spans="1:6" s="33" customFormat="1" ht="15" customHeight="1">
      <c r="A92" s="59">
        <v>1100</v>
      </c>
      <c r="B92" s="60" t="s">
        <v>111</v>
      </c>
      <c r="C92" s="44">
        <f>SUM(C93:C94)</f>
        <v>0</v>
      </c>
      <c r="D92" s="44">
        <f>SUM(D93:D94)</f>
        <v>0</v>
      </c>
      <c r="E92" s="8" t="e">
        <f t="shared" si="2"/>
        <v>#DIV/0!</v>
      </c>
      <c r="F92" s="8">
        <f t="shared" si="3"/>
        <v>0</v>
      </c>
    </row>
    <row r="93" spans="1:6" s="33" customFormat="1" ht="15" customHeight="1">
      <c r="A93" s="61">
        <v>1104</v>
      </c>
      <c r="B93" s="63" t="s">
        <v>118</v>
      </c>
      <c r="C93" s="47"/>
      <c r="D93" s="47"/>
      <c r="E93" s="8" t="e">
        <f t="shared" si="2"/>
        <v>#DIV/0!</v>
      </c>
      <c r="F93" s="8">
        <f t="shared" si="3"/>
        <v>0</v>
      </c>
    </row>
    <row r="94" spans="1:6" s="33" customFormat="1" ht="15.75">
      <c r="A94" s="61">
        <v>1102</v>
      </c>
      <c r="B94" s="63" t="s">
        <v>113</v>
      </c>
      <c r="C94" s="47"/>
      <c r="D94" s="47"/>
      <c r="E94" s="8" t="e">
        <f t="shared" si="2"/>
        <v>#DIV/0!</v>
      </c>
      <c r="F94" s="8">
        <f t="shared" si="3"/>
        <v>0</v>
      </c>
    </row>
    <row r="95" spans="1:6" s="33" customFormat="1" ht="15.75">
      <c r="A95" s="67"/>
      <c r="B95" s="68" t="s">
        <v>114</v>
      </c>
      <c r="C95" s="375">
        <f>SUM(C52,C57,C59,C63,C67,C71,C73,C78,C81,C88,C92)</f>
        <v>1850.064</v>
      </c>
      <c r="D95" s="44">
        <f>SUM(D52,D57,D59,D63,D67,D71,D73,D78,D81,D88,D92)</f>
        <v>9.2403</v>
      </c>
      <c r="E95" s="8">
        <f t="shared" si="2"/>
        <v>0.4994583971149106</v>
      </c>
      <c r="F95" s="8">
        <f t="shared" si="3"/>
        <v>-1840.8237000000001</v>
      </c>
    </row>
    <row r="96" spans="1:6" s="33" customFormat="1" ht="15">
      <c r="A96" s="37"/>
      <c r="B96" s="38"/>
      <c r="C96" s="36"/>
      <c r="D96" s="36"/>
      <c r="E96" s="36"/>
      <c r="F96" s="36"/>
    </row>
    <row r="97" spans="1:2" s="33" customFormat="1" ht="12.75">
      <c r="A97" s="31" t="s">
        <v>115</v>
      </c>
      <c r="B97" s="31"/>
    </row>
    <row r="98" spans="1:3" s="33" customFormat="1" ht="12.75">
      <c r="A98" s="69" t="s">
        <v>116</v>
      </c>
      <c r="B98" s="69"/>
      <c r="C98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90" zoomScaleSheetLayoutView="90" zoomScalePageLayoutView="0" workbookViewId="0" topLeftCell="A55">
      <selection activeCell="D80" sqref="D80"/>
    </sheetView>
  </sheetViews>
  <sheetFormatPr defaultColWidth="9.00390625" defaultRowHeight="12.75"/>
  <cols>
    <col min="1" max="1" width="16.00390625" style="91" customWidth="1"/>
    <col min="2" max="2" width="56.75390625" style="92" customWidth="1"/>
    <col min="3" max="4" width="19.00390625" style="93" customWidth="1"/>
    <col min="5" max="5" width="12.875" style="93" customWidth="1"/>
    <col min="6" max="6" width="10.125" style="93" customWidth="1"/>
    <col min="7" max="16384" width="9.125" style="93" customWidth="1"/>
  </cols>
  <sheetData>
    <row r="1" spans="1:7" ht="18" customHeight="1">
      <c r="A1" s="430" t="s">
        <v>298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303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500.8</v>
      </c>
      <c r="D5" s="7">
        <f>SUM(D6,D8,D10,D13,D15)</f>
        <v>6.812630000000001</v>
      </c>
      <c r="E5" s="8">
        <f>D5/C5*100</f>
        <v>1.3603494408945689</v>
      </c>
      <c r="F5" s="8">
        <f>D5-C5</f>
        <v>-493.98737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200.1</v>
      </c>
      <c r="D6" s="7">
        <f>SUM(D7)</f>
        <v>2.52659</v>
      </c>
      <c r="E6" s="8">
        <f aca="true" t="shared" si="0" ref="E6:E46">D6/C6*100</f>
        <v>1.2626636681659171</v>
      </c>
      <c r="F6" s="8">
        <f aca="true" t="shared" si="1" ref="F6:F46">D6-C6</f>
        <v>-197.57341</v>
      </c>
      <c r="G6" s="1"/>
    </row>
    <row r="7" spans="1:7" s="33" customFormat="1" ht="15">
      <c r="A7" s="10">
        <v>1010200001</v>
      </c>
      <c r="B7" s="11" t="s">
        <v>6</v>
      </c>
      <c r="C7" s="105">
        <v>200.1</v>
      </c>
      <c r="D7" s="105">
        <v>2.52659</v>
      </c>
      <c r="E7" s="8">
        <f t="shared" si="0"/>
        <v>1.2626636681659171</v>
      </c>
      <c r="F7" s="8">
        <f t="shared" si="1"/>
        <v>-197.57341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1</v>
      </c>
      <c r="D8" s="7">
        <f>SUM(D9)</f>
        <v>-0.99429</v>
      </c>
      <c r="E8" s="8">
        <f t="shared" si="0"/>
        <v>-99.429</v>
      </c>
      <c r="F8" s="8">
        <f t="shared" si="1"/>
        <v>-1.99429</v>
      </c>
      <c r="G8" s="1"/>
    </row>
    <row r="9" spans="1:7" s="33" customFormat="1" ht="15">
      <c r="A9" s="10">
        <v>1050300001</v>
      </c>
      <c r="B9" s="10" t="s">
        <v>9</v>
      </c>
      <c r="C9" s="8">
        <v>1</v>
      </c>
      <c r="D9" s="8">
        <v>-0.99429</v>
      </c>
      <c r="E9" s="8">
        <f t="shared" si="0"/>
        <v>-99.429</v>
      </c>
      <c r="F9" s="8">
        <f t="shared" si="1"/>
        <v>-1.99429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289.5</v>
      </c>
      <c r="D10" s="7">
        <f>SUM(D11:D12)</f>
        <v>4.880330000000001</v>
      </c>
      <c r="E10" s="144">
        <f t="shared" si="0"/>
        <v>1.6857789291882557</v>
      </c>
      <c r="F10" s="8">
        <f t="shared" si="1"/>
        <v>-284.61967</v>
      </c>
      <c r="G10" s="1"/>
    </row>
    <row r="11" spans="1:7" s="33" customFormat="1" ht="15">
      <c r="A11" s="10">
        <v>1060600000</v>
      </c>
      <c r="B11" s="10" t="s">
        <v>11</v>
      </c>
      <c r="C11" s="8">
        <v>273</v>
      </c>
      <c r="D11" s="8">
        <v>2.83549</v>
      </c>
      <c r="E11" s="8">
        <f t="shared" si="0"/>
        <v>1.0386410256410257</v>
      </c>
      <c r="F11" s="8">
        <f t="shared" si="1"/>
        <v>-270.16451</v>
      </c>
      <c r="G11" s="1"/>
    </row>
    <row r="12" spans="1:7" s="33" customFormat="1" ht="14.25" customHeight="1">
      <c r="A12" s="34">
        <v>1060103010</v>
      </c>
      <c r="B12" s="35" t="s">
        <v>12</v>
      </c>
      <c r="C12" s="66">
        <v>16.5</v>
      </c>
      <c r="D12" s="66">
        <v>2.04484</v>
      </c>
      <c r="E12" s="8">
        <f t="shared" si="0"/>
        <v>12.392969696969699</v>
      </c>
      <c r="F12" s="8">
        <f t="shared" si="1"/>
        <v>-14.45516</v>
      </c>
      <c r="G12" s="1"/>
    </row>
    <row r="13" spans="1:7" s="33" customFormat="1" ht="0.75" customHeight="1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" customHeight="1">
      <c r="A15" s="6"/>
      <c r="B15" s="6" t="s">
        <v>15</v>
      </c>
      <c r="C15" s="7">
        <f>SUM(C16:C19)</f>
        <v>10.2</v>
      </c>
      <c r="D15" s="7">
        <f>SUM(D16:D19)</f>
        <v>0.4</v>
      </c>
      <c r="E15" s="8">
        <f t="shared" si="0"/>
        <v>3.921568627450981</v>
      </c>
      <c r="F15" s="8">
        <f t="shared" si="1"/>
        <v>-9.799999999999999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30">
      <c r="A17" s="10">
        <v>1080400001</v>
      </c>
      <c r="B17" s="11" t="s">
        <v>17</v>
      </c>
      <c r="C17" s="8">
        <v>10.2</v>
      </c>
      <c r="D17" s="8">
        <v>0.4</v>
      </c>
      <c r="E17" s="8">
        <f t="shared" si="0"/>
        <v>3.921568627450981</v>
      </c>
      <c r="F17" s="8">
        <f t="shared" si="1"/>
        <v>-9.799999999999999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SUM(C21:C37)</f>
        <v>266</v>
      </c>
      <c r="D20" s="7">
        <f>SUM(D21:D36)</f>
        <v>1.80816</v>
      </c>
      <c r="E20" s="8">
        <f t="shared" si="0"/>
        <v>0.6797593984962406</v>
      </c>
      <c r="F20" s="8">
        <f t="shared" si="1"/>
        <v>-264.19184</v>
      </c>
      <c r="G20" s="1"/>
    </row>
    <row r="21" spans="1:7" s="33" customFormat="1" ht="15">
      <c r="A21" s="10">
        <v>1110501101</v>
      </c>
      <c r="B21" s="10" t="s">
        <v>22</v>
      </c>
      <c r="C21" s="8">
        <v>160</v>
      </c>
      <c r="D21" s="8">
        <v>1.52547</v>
      </c>
      <c r="E21" s="8">
        <f t="shared" si="0"/>
        <v>0.9534187500000001</v>
      </c>
      <c r="F21" s="8">
        <f t="shared" si="1"/>
        <v>-158.47453</v>
      </c>
      <c r="G21" s="1"/>
    </row>
    <row r="22" spans="1:7" s="33" customFormat="1" ht="15">
      <c r="A22" s="10">
        <v>1110503505</v>
      </c>
      <c r="B22" s="10" t="s">
        <v>23</v>
      </c>
      <c r="C22" s="8">
        <v>25</v>
      </c>
      <c r="D22" s="8">
        <v>1.35475</v>
      </c>
      <c r="E22" s="8">
        <f t="shared" si="0"/>
        <v>5.419</v>
      </c>
      <c r="F22" s="8">
        <f t="shared" si="1"/>
        <v>-23.64525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5.75" customHeight="1">
      <c r="A25" s="10">
        <v>1140601410</v>
      </c>
      <c r="B25" s="11" t="s">
        <v>27</v>
      </c>
      <c r="C25" s="8">
        <v>80</v>
      </c>
      <c r="D25" s="8">
        <v>0</v>
      </c>
      <c r="E25" s="8">
        <f t="shared" si="0"/>
        <v>0</v>
      </c>
      <c r="F25" s="8">
        <f t="shared" si="1"/>
        <v>-80</v>
      </c>
      <c r="G25" s="1"/>
    </row>
    <row r="26" spans="1:7" s="33" customFormat="1" ht="14.2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33.75" customHeight="1">
      <c r="A34" s="306">
        <v>1130305010</v>
      </c>
      <c r="B34" s="307" t="s">
        <v>275</v>
      </c>
      <c r="C34" s="292">
        <v>1</v>
      </c>
      <c r="D34" s="292">
        <v>0</v>
      </c>
      <c r="E34" s="292">
        <f t="shared" si="0"/>
        <v>0</v>
      </c>
      <c r="F34" s="292">
        <f t="shared" si="1"/>
        <v>-1</v>
      </c>
      <c r="G34" s="304"/>
    </row>
    <row r="35" spans="1:7" s="33" customFormat="1" ht="15" customHeight="1" hidden="1">
      <c r="A35" s="10">
        <v>1169000000</v>
      </c>
      <c r="B35" s="11" t="s">
        <v>37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5">
      <c r="A36" s="10">
        <v>1170505005</v>
      </c>
      <c r="B36" s="10" t="s">
        <v>38</v>
      </c>
      <c r="C36" s="8"/>
      <c r="D36" s="8">
        <v>-1.07206</v>
      </c>
      <c r="E36" s="8" t="e">
        <f t="shared" si="0"/>
        <v>#DIV/0!</v>
      </c>
      <c r="F36" s="8">
        <f t="shared" si="1"/>
        <v>-1.07206</v>
      </c>
      <c r="G36" s="1"/>
    </row>
    <row r="37" spans="1:7" s="33" customFormat="1" ht="15">
      <c r="A37" s="10">
        <v>1190500010</v>
      </c>
      <c r="B37" s="10" t="s">
        <v>214</v>
      </c>
      <c r="C37" s="8"/>
      <c r="D37" s="8"/>
      <c r="E37" s="8"/>
      <c r="F37" s="8"/>
      <c r="G37" s="1"/>
    </row>
    <row r="38" spans="1:7" s="33" customFormat="1" ht="15.75">
      <c r="A38" s="6"/>
      <c r="B38" s="6" t="s">
        <v>39</v>
      </c>
      <c r="C38" s="7">
        <f>SUM(C20,C5)</f>
        <v>766.8</v>
      </c>
      <c r="D38" s="7">
        <f>SUM(D20,D5)</f>
        <v>8.620790000000001</v>
      </c>
      <c r="E38" s="8">
        <f t="shared" si="0"/>
        <v>1.1242553468961922</v>
      </c>
      <c r="F38" s="8">
        <f t="shared" si="1"/>
        <v>-758.1792099999999</v>
      </c>
      <c r="G38" s="1"/>
    </row>
    <row r="39" spans="1:7" s="33" customFormat="1" ht="15.75">
      <c r="A39" s="6"/>
      <c r="B39" s="6" t="s">
        <v>40</v>
      </c>
      <c r="C39" s="7">
        <f>SUM(C40:C43)</f>
        <v>2093.902</v>
      </c>
      <c r="D39" s="7">
        <f>SUM(D40:D43)</f>
        <v>161.6</v>
      </c>
      <c r="E39" s="8">
        <f t="shared" si="0"/>
        <v>7.7176486769676895</v>
      </c>
      <c r="F39" s="8">
        <f t="shared" si="1"/>
        <v>-1932.3020000000001</v>
      </c>
      <c r="G39" s="1"/>
    </row>
    <row r="40" spans="1:7" s="33" customFormat="1" ht="15">
      <c r="A40" s="10">
        <v>2020100000</v>
      </c>
      <c r="B40" s="10" t="s">
        <v>272</v>
      </c>
      <c r="C40" s="8">
        <v>1776.5</v>
      </c>
      <c r="D40" s="8">
        <v>152</v>
      </c>
      <c r="E40" s="8">
        <f t="shared" si="0"/>
        <v>8.55614973262032</v>
      </c>
      <c r="F40" s="8">
        <f t="shared" si="1"/>
        <v>-1624.5</v>
      </c>
      <c r="G40" s="1"/>
    </row>
    <row r="41" spans="1:7" s="33" customFormat="1" ht="15">
      <c r="A41" s="10">
        <v>2020200000</v>
      </c>
      <c r="B41" s="10" t="s">
        <v>221</v>
      </c>
      <c r="C41" s="8">
        <v>201.9</v>
      </c>
      <c r="D41" s="8">
        <v>0</v>
      </c>
      <c r="E41" s="8">
        <f t="shared" si="0"/>
        <v>0</v>
      </c>
      <c r="F41" s="8">
        <f t="shared" si="1"/>
        <v>-201.9</v>
      </c>
      <c r="G41" s="1"/>
    </row>
    <row r="42" spans="1:7" s="33" customFormat="1" ht="15" customHeight="1">
      <c r="A42" s="10">
        <v>2020300000</v>
      </c>
      <c r="B42" s="10" t="s">
        <v>222</v>
      </c>
      <c r="C42" s="8">
        <v>115.502</v>
      </c>
      <c r="D42" s="8">
        <v>9.6</v>
      </c>
      <c r="E42" s="8">
        <f t="shared" si="0"/>
        <v>8.311544388841751</v>
      </c>
      <c r="F42" s="8">
        <f t="shared" si="1"/>
        <v>-105.902</v>
      </c>
      <c r="G42" s="1"/>
    </row>
    <row r="43" spans="1:7" s="33" customFormat="1" ht="15" customHeight="1">
      <c r="A43" s="10">
        <v>2020400000</v>
      </c>
      <c r="B43" s="10" t="s">
        <v>118</v>
      </c>
      <c r="C43" s="8"/>
      <c r="D43" s="8"/>
      <c r="E43" s="8" t="e">
        <f>D43/C43*100</f>
        <v>#DIV/0!</v>
      </c>
      <c r="F43" s="8">
        <f>D43-C43</f>
        <v>0</v>
      </c>
      <c r="G43" s="1"/>
    </row>
    <row r="44" spans="1:7" s="33" customFormat="1" ht="31.5">
      <c r="A44" s="6">
        <v>3000000000</v>
      </c>
      <c r="B44" s="12" t="s">
        <v>43</v>
      </c>
      <c r="C44" s="7">
        <v>10</v>
      </c>
      <c r="D44" s="7"/>
      <c r="E44" s="8">
        <f t="shared" si="0"/>
        <v>0</v>
      </c>
      <c r="F44" s="8">
        <f t="shared" si="1"/>
        <v>-10</v>
      </c>
      <c r="G44" s="1"/>
    </row>
    <row r="45" spans="1:7" s="33" customFormat="1" ht="15.75">
      <c r="A45" s="6"/>
      <c r="B45" s="6" t="s">
        <v>44</v>
      </c>
      <c r="C45" s="7">
        <f>SUM(C39,C38)</f>
        <v>2860.702</v>
      </c>
      <c r="D45" s="7">
        <f>SUM(D39,D38)</f>
        <v>170.22079</v>
      </c>
      <c r="E45" s="8">
        <f t="shared" si="0"/>
        <v>5.950315342178248</v>
      </c>
      <c r="F45" s="8">
        <f t="shared" si="1"/>
        <v>-2690.4812100000004</v>
      </c>
      <c r="G45" s="1"/>
    </row>
    <row r="46" spans="1:7" s="33" customFormat="1" ht="15.75">
      <c r="A46" s="6"/>
      <c r="B46" s="9" t="s">
        <v>45</v>
      </c>
      <c r="C46" s="7">
        <f>C95-C45</f>
        <v>0</v>
      </c>
      <c r="D46" s="7">
        <f>D95-D45</f>
        <v>-169.01742</v>
      </c>
      <c r="E46" s="8" t="e">
        <f t="shared" si="0"/>
        <v>#DIV/0!</v>
      </c>
      <c r="F46" s="8">
        <f t="shared" si="1"/>
        <v>-169.01742</v>
      </c>
      <c r="G46" s="14"/>
    </row>
    <row r="47" spans="1:7" s="33" customFormat="1" ht="8.25" customHeight="1">
      <c r="A47" s="15"/>
      <c r="B47" s="16"/>
      <c r="C47" s="17"/>
      <c r="D47" s="17"/>
      <c r="E47" s="258"/>
      <c r="F47" s="258"/>
      <c r="G47" s="14"/>
    </row>
    <row r="48" spans="1:6" s="33" customFormat="1" ht="3" customHeight="1">
      <c r="A48" s="31"/>
      <c r="B48" s="32"/>
      <c r="C48" s="259"/>
      <c r="D48" s="259"/>
      <c r="E48" s="259"/>
      <c r="F48" s="259"/>
    </row>
    <row r="49" spans="1:7" s="33" customFormat="1" ht="15">
      <c r="A49" s="37"/>
      <c r="B49" s="38"/>
      <c r="C49" s="66"/>
      <c r="D49" s="66"/>
      <c r="E49" s="66"/>
      <c r="F49" s="66"/>
      <c r="G49" s="36"/>
    </row>
    <row r="50" spans="1:7" s="33" customFormat="1" ht="63">
      <c r="A50" s="39" t="s">
        <v>0</v>
      </c>
      <c r="B50" s="39" t="s">
        <v>46</v>
      </c>
      <c r="C50" s="295" t="s">
        <v>303</v>
      </c>
      <c r="D50" s="296" t="s">
        <v>304</v>
      </c>
      <c r="E50" s="260" t="s">
        <v>2</v>
      </c>
      <c r="F50" s="261" t="s">
        <v>3</v>
      </c>
      <c r="G50" s="36"/>
    </row>
    <row r="51" spans="1:7" s="33" customFormat="1" ht="15.75">
      <c r="A51" s="40">
        <v>1</v>
      </c>
      <c r="B51" s="41">
        <v>2</v>
      </c>
      <c r="C51" s="262"/>
      <c r="D51" s="262"/>
      <c r="E51" s="262"/>
      <c r="F51" s="51"/>
      <c r="G51" s="36"/>
    </row>
    <row r="52" spans="1:7" s="33" customFormat="1" ht="15.75">
      <c r="A52" s="42" t="s">
        <v>47</v>
      </c>
      <c r="B52" s="43" t="s">
        <v>48</v>
      </c>
      <c r="C52" s="44">
        <f>SUM(C53:C56)</f>
        <v>694.602</v>
      </c>
      <c r="D52" s="44">
        <f>SUM(D53:D56)</f>
        <v>12.5</v>
      </c>
      <c r="E52" s="8">
        <f aca="true" t="shared" si="2" ref="E52:E95">D52/C52*100</f>
        <v>1.7995917086331452</v>
      </c>
      <c r="F52" s="8">
        <f aca="true" t="shared" si="3" ref="F52:F95">D52-C52</f>
        <v>-682.102</v>
      </c>
      <c r="G52" s="36"/>
    </row>
    <row r="53" spans="1:7" s="33" customFormat="1" ht="15.75">
      <c r="A53" s="45" t="s">
        <v>49</v>
      </c>
      <c r="B53" s="46" t="s">
        <v>50</v>
      </c>
      <c r="C53" s="47">
        <v>674.602</v>
      </c>
      <c r="D53" s="47">
        <v>12.5</v>
      </c>
      <c r="E53" s="8">
        <f t="shared" si="2"/>
        <v>1.8529444027737838</v>
      </c>
      <c r="F53" s="8">
        <f t="shared" si="3"/>
        <v>-662.102</v>
      </c>
      <c r="G53" s="36"/>
    </row>
    <row r="54" spans="1:7" s="33" customFormat="1" ht="15.75">
      <c r="A54" s="45" t="s">
        <v>156</v>
      </c>
      <c r="B54" s="50" t="s">
        <v>225</v>
      </c>
      <c r="C54" s="47">
        <v>0</v>
      </c>
      <c r="D54" s="47">
        <v>0</v>
      </c>
      <c r="E54" s="8"/>
      <c r="F54" s="8"/>
      <c r="G54" s="36"/>
    </row>
    <row r="55" spans="1:7" s="33" customFormat="1" ht="15.75" customHeight="1">
      <c r="A55" s="45" t="s">
        <v>122</v>
      </c>
      <c r="B55" s="46" t="s">
        <v>306</v>
      </c>
      <c r="C55" s="47">
        <v>20</v>
      </c>
      <c r="D55" s="47"/>
      <c r="E55" s="8">
        <f>D55/C55*100</f>
        <v>0</v>
      </c>
      <c r="F55" s="8">
        <f>D55-C55</f>
        <v>-20</v>
      </c>
      <c r="G55" s="36"/>
    </row>
    <row r="56" spans="1:7" s="33" customFormat="1" ht="15.75">
      <c r="A56" s="45" t="s">
        <v>126</v>
      </c>
      <c r="B56" s="46" t="s">
        <v>219</v>
      </c>
      <c r="C56" s="47">
        <v>0</v>
      </c>
      <c r="D56" s="47"/>
      <c r="E56" s="8" t="e">
        <f>D56/C56*100</f>
        <v>#DIV/0!</v>
      </c>
      <c r="F56" s="8">
        <f>D56-C56</f>
        <v>0</v>
      </c>
      <c r="G56" s="36"/>
    </row>
    <row r="57" spans="1:7" s="33" customFormat="1" ht="15.75">
      <c r="A57" s="42" t="s">
        <v>51</v>
      </c>
      <c r="B57" s="48" t="s">
        <v>52</v>
      </c>
      <c r="C57" s="44">
        <f>SUM(C58)</f>
        <v>115.4</v>
      </c>
      <c r="D57" s="44">
        <f>SUM(D58)</f>
        <v>0</v>
      </c>
      <c r="E57" s="8">
        <f t="shared" si="2"/>
        <v>0</v>
      </c>
      <c r="F57" s="8">
        <f t="shared" si="3"/>
        <v>-115.4</v>
      </c>
      <c r="G57" s="36"/>
    </row>
    <row r="58" spans="1:6" s="33" customFormat="1" ht="15.75">
      <c r="A58" s="49" t="s">
        <v>53</v>
      </c>
      <c r="B58" s="50" t="s">
        <v>54</v>
      </c>
      <c r="C58" s="51">
        <v>115.4</v>
      </c>
      <c r="D58" s="51">
        <v>0</v>
      </c>
      <c r="E58" s="8">
        <f t="shared" si="2"/>
        <v>0</v>
      </c>
      <c r="F58" s="8">
        <f t="shared" si="3"/>
        <v>-115.4</v>
      </c>
    </row>
    <row r="59" spans="1:7" s="23" customFormat="1" ht="15" customHeight="1">
      <c r="A59" s="25" t="s">
        <v>55</v>
      </c>
      <c r="B59" s="26" t="s">
        <v>56</v>
      </c>
      <c r="C59" s="27">
        <f>SUM(C60:C62)</f>
        <v>17.7</v>
      </c>
      <c r="D59" s="27">
        <f>SUM(D60:D62)</f>
        <v>0</v>
      </c>
      <c r="E59" s="8">
        <f t="shared" si="2"/>
        <v>0</v>
      </c>
      <c r="F59" s="8">
        <f t="shared" si="3"/>
        <v>-17.7</v>
      </c>
      <c r="G59" s="24"/>
    </row>
    <row r="60" spans="1:7" s="23" customFormat="1" ht="15.75">
      <c r="A60" s="28" t="s">
        <v>57</v>
      </c>
      <c r="B60" s="29" t="s">
        <v>58</v>
      </c>
      <c r="C60" s="30"/>
      <c r="D60" s="30"/>
      <c r="E60" s="8" t="e">
        <f t="shared" si="2"/>
        <v>#DIV/0!</v>
      </c>
      <c r="F60" s="8">
        <f t="shared" si="3"/>
        <v>0</v>
      </c>
      <c r="G60" s="24"/>
    </row>
    <row r="61" spans="1:7" s="23" customFormat="1" ht="15.75">
      <c r="A61" s="28" t="s">
        <v>226</v>
      </c>
      <c r="B61" s="29" t="s">
        <v>227</v>
      </c>
      <c r="C61" s="30">
        <v>0</v>
      </c>
      <c r="D61" s="30">
        <v>0</v>
      </c>
      <c r="E61" s="8" t="e">
        <f>D61/C61*100</f>
        <v>#DIV/0!</v>
      </c>
      <c r="F61" s="8">
        <f>D61-C61</f>
        <v>0</v>
      </c>
      <c r="G61" s="24"/>
    </row>
    <row r="62" spans="1:7" s="23" customFormat="1" ht="15.75">
      <c r="A62" s="28" t="s">
        <v>59</v>
      </c>
      <c r="B62" s="29" t="s">
        <v>60</v>
      </c>
      <c r="C62" s="30">
        <v>17.7</v>
      </c>
      <c r="D62" s="30">
        <v>0</v>
      </c>
      <c r="E62" s="8">
        <f t="shared" si="2"/>
        <v>0</v>
      </c>
      <c r="F62" s="8">
        <f t="shared" si="3"/>
        <v>-17.7</v>
      </c>
      <c r="G62" s="24"/>
    </row>
    <row r="63" spans="1:7" s="33" customFormat="1" ht="18.75" customHeight="1">
      <c r="A63" s="42" t="s">
        <v>61</v>
      </c>
      <c r="B63" s="43" t="s">
        <v>62</v>
      </c>
      <c r="C63" s="44">
        <f>SUM(C64:C66)</f>
        <v>200</v>
      </c>
      <c r="D63" s="44">
        <f>SUM(D64:D66)</f>
        <v>0</v>
      </c>
      <c r="E63" s="8">
        <f t="shared" si="2"/>
        <v>0</v>
      </c>
      <c r="F63" s="8">
        <f t="shared" si="3"/>
        <v>-200</v>
      </c>
      <c r="G63" s="36"/>
    </row>
    <row r="64" spans="1:7" s="33" customFormat="1" ht="0.75" customHeight="1" hidden="1">
      <c r="A64" s="45" t="s">
        <v>64</v>
      </c>
      <c r="B64" s="46" t="s">
        <v>65</v>
      </c>
      <c r="C64" s="47"/>
      <c r="D64" s="47"/>
      <c r="E64" s="8" t="e">
        <f t="shared" si="2"/>
        <v>#DIV/0!</v>
      </c>
      <c r="F64" s="8">
        <f t="shared" si="3"/>
        <v>0</v>
      </c>
      <c r="G64" s="36"/>
    </row>
    <row r="65" spans="1:7" s="33" customFormat="1" ht="15.75">
      <c r="A65" s="45" t="s">
        <v>63</v>
      </c>
      <c r="B65" s="53" t="s">
        <v>143</v>
      </c>
      <c r="C65" s="47">
        <v>200</v>
      </c>
      <c r="D65" s="47">
        <v>0</v>
      </c>
      <c r="E65" s="8">
        <f t="shared" si="2"/>
        <v>0</v>
      </c>
      <c r="F65" s="8">
        <f t="shared" si="3"/>
        <v>-200</v>
      </c>
      <c r="G65" s="36"/>
    </row>
    <row r="66" spans="1:7" s="33" customFormat="1" ht="15.75">
      <c r="A66" s="28" t="s">
        <v>131</v>
      </c>
      <c r="B66" s="29" t="s">
        <v>140</v>
      </c>
      <c r="C66" s="47">
        <v>0</v>
      </c>
      <c r="D66" s="47">
        <v>0</v>
      </c>
      <c r="E66" s="8" t="e">
        <f t="shared" si="2"/>
        <v>#DIV/0!</v>
      </c>
      <c r="F66" s="8">
        <f t="shared" si="3"/>
        <v>0</v>
      </c>
      <c r="G66" s="36"/>
    </row>
    <row r="67" spans="1:7" s="52" customFormat="1" ht="15" customHeight="1">
      <c r="A67" s="42" t="s">
        <v>66</v>
      </c>
      <c r="B67" s="43" t="s">
        <v>67</v>
      </c>
      <c r="C67" s="44">
        <f>SUM(C68:C70)</f>
        <v>880.5</v>
      </c>
      <c r="D67" s="44">
        <f>SUM(D68:D70)</f>
        <v>0</v>
      </c>
      <c r="E67" s="8">
        <f t="shared" si="2"/>
        <v>0</v>
      </c>
      <c r="F67" s="8">
        <f t="shared" si="3"/>
        <v>-880.5</v>
      </c>
      <c r="G67" s="36"/>
    </row>
    <row r="68" spans="1:7" s="33" customFormat="1" ht="15.75">
      <c r="A68" s="45" t="s">
        <v>68</v>
      </c>
      <c r="B68" s="46" t="s">
        <v>69</v>
      </c>
      <c r="C68" s="47"/>
      <c r="D68" s="47"/>
      <c r="E68" s="8" t="e">
        <f t="shared" si="2"/>
        <v>#DIV/0!</v>
      </c>
      <c r="F68" s="8">
        <f t="shared" si="3"/>
        <v>0</v>
      </c>
      <c r="G68" s="36"/>
    </row>
    <row r="69" spans="1:7" s="54" customFormat="1" ht="15.75">
      <c r="A69" s="45" t="s">
        <v>70</v>
      </c>
      <c r="B69" s="53" t="s">
        <v>71</v>
      </c>
      <c r="C69" s="47"/>
      <c r="D69" s="47"/>
      <c r="E69" s="8" t="e">
        <f t="shared" si="2"/>
        <v>#DIV/0!</v>
      </c>
      <c r="F69" s="8">
        <f t="shared" si="3"/>
        <v>0</v>
      </c>
      <c r="G69" s="36"/>
    </row>
    <row r="70" spans="1:7" s="33" customFormat="1" ht="15" customHeight="1">
      <c r="A70" s="49" t="s">
        <v>72</v>
      </c>
      <c r="B70" s="50" t="s">
        <v>73</v>
      </c>
      <c r="C70" s="51">
        <v>880.5</v>
      </c>
      <c r="D70" s="51">
        <v>0</v>
      </c>
      <c r="E70" s="8">
        <f t="shared" si="2"/>
        <v>0</v>
      </c>
      <c r="F70" s="8">
        <f t="shared" si="3"/>
        <v>-880.5</v>
      </c>
      <c r="G70" s="55"/>
    </row>
    <row r="71" spans="1:7" s="54" customFormat="1" ht="15.75" hidden="1">
      <c r="A71" s="42" t="s">
        <v>74</v>
      </c>
      <c r="B71" s="56" t="s">
        <v>75</v>
      </c>
      <c r="C71" s="44">
        <f>SUM(C72)</f>
        <v>0</v>
      </c>
      <c r="D71" s="44">
        <f>SUM(D72)</f>
        <v>0</v>
      </c>
      <c r="E71" s="8" t="e">
        <f t="shared" si="2"/>
        <v>#DIV/0!</v>
      </c>
      <c r="F71" s="8">
        <f t="shared" si="3"/>
        <v>0</v>
      </c>
      <c r="G71" s="36"/>
    </row>
    <row r="72" spans="1:7" s="33" customFormat="1" ht="31.5" hidden="1">
      <c r="A72" s="45" t="s">
        <v>76</v>
      </c>
      <c r="B72" s="53" t="s">
        <v>77</v>
      </c>
      <c r="C72" s="47"/>
      <c r="D72" s="47"/>
      <c r="E72" s="8" t="e">
        <f t="shared" si="2"/>
        <v>#DIV/0!</v>
      </c>
      <c r="F72" s="8">
        <f t="shared" si="3"/>
        <v>0</v>
      </c>
      <c r="G72" s="55"/>
    </row>
    <row r="73" spans="1:7" s="33" customFormat="1" ht="13.5" customHeight="1" hidden="1">
      <c r="A73" s="42" t="s">
        <v>78</v>
      </c>
      <c r="B73" s="56" t="s">
        <v>79</v>
      </c>
      <c r="C73" s="44">
        <f>SUM(C74:C77)</f>
        <v>0</v>
      </c>
      <c r="D73" s="44">
        <f>SUM(D74:D77)</f>
        <v>0</v>
      </c>
      <c r="E73" s="8" t="e">
        <f t="shared" si="2"/>
        <v>#DIV/0!</v>
      </c>
      <c r="F73" s="8">
        <f t="shared" si="3"/>
        <v>0</v>
      </c>
      <c r="G73" s="36"/>
    </row>
    <row r="74" spans="1:7" s="33" customFormat="1" ht="15.75" hidden="1">
      <c r="A74" s="45" t="s">
        <v>80</v>
      </c>
      <c r="B74" s="53" t="s">
        <v>81</v>
      </c>
      <c r="C74" s="47"/>
      <c r="D74" s="47"/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82</v>
      </c>
      <c r="B75" s="53" t="s">
        <v>83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84</v>
      </c>
      <c r="B76" s="53" t="s">
        <v>85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86</v>
      </c>
      <c r="B77" s="53" t="s">
        <v>87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31.5">
      <c r="A78" s="42" t="s">
        <v>88</v>
      </c>
      <c r="B78" s="43" t="s">
        <v>89</v>
      </c>
      <c r="C78" s="44">
        <f>SUM(C79:C80)</f>
        <v>782</v>
      </c>
      <c r="D78" s="44">
        <f>SUM(D79:D80)</f>
        <v>-11.29663</v>
      </c>
      <c r="E78" s="8">
        <f t="shared" si="2"/>
        <v>-1.4445818414322251</v>
      </c>
      <c r="F78" s="8">
        <f t="shared" si="3"/>
        <v>-793.29663</v>
      </c>
      <c r="G78" s="36"/>
    </row>
    <row r="79" spans="1:7" s="33" customFormat="1" ht="15.75">
      <c r="A79" s="45" t="s">
        <v>90</v>
      </c>
      <c r="B79" s="46" t="s">
        <v>91</v>
      </c>
      <c r="C79" s="47">
        <v>782</v>
      </c>
      <c r="D79" s="47">
        <v>-11.29663</v>
      </c>
      <c r="E79" s="8">
        <f t="shared" si="2"/>
        <v>-1.4445818414322251</v>
      </c>
      <c r="F79" s="8">
        <f t="shared" si="3"/>
        <v>-793.29663</v>
      </c>
      <c r="G79" s="36"/>
    </row>
    <row r="80" spans="1:7" s="52" customFormat="1" ht="15.75">
      <c r="A80" s="45" t="s">
        <v>92</v>
      </c>
      <c r="B80" s="46" t="s">
        <v>93</v>
      </c>
      <c r="C80" s="47"/>
      <c r="D80" s="47"/>
      <c r="E80" s="8" t="e">
        <f t="shared" si="2"/>
        <v>#DIV/0!</v>
      </c>
      <c r="F80" s="8">
        <f t="shared" si="3"/>
        <v>0</v>
      </c>
      <c r="G80" s="36"/>
    </row>
    <row r="81" spans="1:7" s="33" customFormat="1" ht="13.5" customHeight="1">
      <c r="A81" s="42" t="s">
        <v>94</v>
      </c>
      <c r="B81" s="43" t="s">
        <v>95</v>
      </c>
      <c r="C81" s="44">
        <f>SUM(C82:C87)</f>
        <v>10.8</v>
      </c>
      <c r="D81" s="44">
        <f>SUM(D82:D87)</f>
        <v>0</v>
      </c>
      <c r="E81" s="8">
        <f t="shared" si="2"/>
        <v>0</v>
      </c>
      <c r="F81" s="8">
        <f t="shared" si="3"/>
        <v>-10.8</v>
      </c>
      <c r="G81" s="36"/>
    </row>
    <row r="82" spans="1:7" s="33" customFormat="1" ht="15.75" hidden="1">
      <c r="A82" s="45" t="s">
        <v>96</v>
      </c>
      <c r="B82" s="46" t="s">
        <v>148</v>
      </c>
      <c r="C82" s="47"/>
      <c r="D82" s="47"/>
      <c r="E82" s="8" t="e">
        <f t="shared" si="2"/>
        <v>#DIV/0!</v>
      </c>
      <c r="F82" s="8">
        <f t="shared" si="3"/>
        <v>0</v>
      </c>
      <c r="G82" s="36"/>
    </row>
    <row r="83" spans="1:7" s="33" customFormat="1" ht="15.75" hidden="1">
      <c r="A83" s="45" t="s">
        <v>97</v>
      </c>
      <c r="B83" s="46" t="s">
        <v>98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7.25" customHeight="1" hidden="1">
      <c r="A84" s="49" t="s">
        <v>99</v>
      </c>
      <c r="B84" s="50" t="s">
        <v>149</v>
      </c>
      <c r="C84" s="51"/>
      <c r="D84" s="51"/>
      <c r="E84" s="8" t="e">
        <f t="shared" si="2"/>
        <v>#DIV/0!</v>
      </c>
      <c r="F84" s="8">
        <f t="shared" si="3"/>
        <v>0</v>
      </c>
      <c r="G84" s="36"/>
    </row>
    <row r="85" spans="1:7" s="54" customFormat="1" ht="15.75" hidden="1">
      <c r="A85" s="57" t="s">
        <v>100</v>
      </c>
      <c r="B85" s="58" t="s">
        <v>101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33" customFormat="1" ht="14.25" customHeight="1">
      <c r="A86" s="49" t="s">
        <v>102</v>
      </c>
      <c r="B86" s="50" t="s">
        <v>103</v>
      </c>
      <c r="C86" s="51">
        <v>10.8</v>
      </c>
      <c r="D86" s="51">
        <v>0</v>
      </c>
      <c r="E86" s="8">
        <f t="shared" si="2"/>
        <v>0</v>
      </c>
      <c r="F86" s="8">
        <f t="shared" si="3"/>
        <v>-10.8</v>
      </c>
      <c r="G86" s="55"/>
    </row>
    <row r="87" spans="1:7" s="33" customFormat="1" ht="31.5" hidden="1">
      <c r="A87" s="49" t="s">
        <v>104</v>
      </c>
      <c r="B87" s="50" t="s">
        <v>105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s="33" customFormat="1" ht="15.75">
      <c r="A88" s="59">
        <v>1000</v>
      </c>
      <c r="B88" s="60" t="s">
        <v>106</v>
      </c>
      <c r="C88" s="44">
        <f>SUM(C89:C91)</f>
        <v>159.7</v>
      </c>
      <c r="D88" s="44">
        <f>SUM(D89:D91)</f>
        <v>0</v>
      </c>
      <c r="E88" s="8">
        <f t="shared" si="2"/>
        <v>0</v>
      </c>
      <c r="F88" s="8">
        <f t="shared" si="3"/>
        <v>-159.7</v>
      </c>
      <c r="G88" s="36"/>
    </row>
    <row r="89" spans="1:7" s="33" customFormat="1" ht="14.25" customHeight="1">
      <c r="A89" s="61">
        <v>1003</v>
      </c>
      <c r="B89" s="62" t="s">
        <v>107</v>
      </c>
      <c r="C89" s="47">
        <v>159.7</v>
      </c>
      <c r="D89" s="47">
        <v>0</v>
      </c>
      <c r="E89" s="8">
        <f t="shared" si="2"/>
        <v>0</v>
      </c>
      <c r="F89" s="8">
        <f t="shared" si="3"/>
        <v>-159.7</v>
      </c>
      <c r="G89" s="36"/>
    </row>
    <row r="90" spans="1:7" s="33" customFormat="1" ht="0.75" customHeight="1" hidden="1">
      <c r="A90" s="61">
        <v>1004</v>
      </c>
      <c r="B90" s="63" t="s">
        <v>108</v>
      </c>
      <c r="C90" s="47"/>
      <c r="D90" s="47"/>
      <c r="E90" s="8" t="e">
        <f t="shared" si="2"/>
        <v>#DIV/0!</v>
      </c>
      <c r="F90" s="8">
        <f t="shared" si="3"/>
        <v>0</v>
      </c>
      <c r="G90" s="36"/>
    </row>
    <row r="91" spans="1:7" s="33" customFormat="1" ht="15.75" hidden="1">
      <c r="A91" s="64" t="s">
        <v>109</v>
      </c>
      <c r="B91" s="65" t="s">
        <v>110</v>
      </c>
      <c r="C91" s="66"/>
      <c r="D91" s="66"/>
      <c r="E91" s="8" t="e">
        <f t="shared" si="2"/>
        <v>#DIV/0!</v>
      </c>
      <c r="F91" s="8">
        <f t="shared" si="3"/>
        <v>0</v>
      </c>
      <c r="G91" s="36"/>
    </row>
    <row r="92" spans="1:6" s="33" customFormat="1" ht="15" customHeight="1">
      <c r="A92" s="59">
        <v>1100</v>
      </c>
      <c r="B92" s="60" t="s">
        <v>111</v>
      </c>
      <c r="C92" s="44">
        <f>SUM(C93:C94)</f>
        <v>0</v>
      </c>
      <c r="D92" s="44">
        <f>SUM(D93:D94)</f>
        <v>0</v>
      </c>
      <c r="E92" s="8" t="e">
        <f t="shared" si="2"/>
        <v>#DIV/0!</v>
      </c>
      <c r="F92" s="8">
        <f t="shared" si="3"/>
        <v>0</v>
      </c>
    </row>
    <row r="93" spans="1:6" s="33" customFormat="1" ht="15.75" customHeight="1">
      <c r="A93" s="61">
        <v>1104</v>
      </c>
      <c r="B93" s="63" t="s">
        <v>118</v>
      </c>
      <c r="C93" s="47">
        <v>0</v>
      </c>
      <c r="D93" s="47"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>
      <c r="A94" s="61">
        <v>1102</v>
      </c>
      <c r="B94" s="63" t="s">
        <v>113</v>
      </c>
      <c r="C94" s="47"/>
      <c r="D94" s="47"/>
      <c r="E94" s="8" t="e">
        <f t="shared" si="2"/>
        <v>#DIV/0!</v>
      </c>
      <c r="F94" s="8">
        <f t="shared" si="3"/>
        <v>0</v>
      </c>
    </row>
    <row r="95" spans="1:6" s="33" customFormat="1" ht="15.75">
      <c r="A95" s="67"/>
      <c r="B95" s="68" t="s">
        <v>114</v>
      </c>
      <c r="C95" s="44">
        <f>SUM(C52,C57,C59,C63,C67,C71,C73,C78,C81,C88,C92)</f>
        <v>2860.702</v>
      </c>
      <c r="D95" s="350">
        <f>SUM(D52,D57,D59,D63,D67,D71,D73,D78,D81,D88,D92)</f>
        <v>1.2033699999999996</v>
      </c>
      <c r="E95" s="8">
        <f t="shared" si="2"/>
        <v>0.04206554894567835</v>
      </c>
      <c r="F95" s="8">
        <f t="shared" si="3"/>
        <v>-2859.49863</v>
      </c>
    </row>
    <row r="96" spans="1:6" s="33" customFormat="1" ht="15">
      <c r="A96" s="37"/>
      <c r="B96" s="38"/>
      <c r="C96" s="36"/>
      <c r="D96" s="36"/>
      <c r="E96" s="36"/>
      <c r="F96" s="36"/>
    </row>
    <row r="97" spans="1:2" s="33" customFormat="1" ht="12.75">
      <c r="A97" s="31" t="s">
        <v>115</v>
      </c>
      <c r="B97" s="31"/>
    </row>
    <row r="98" spans="1:3" s="33" customFormat="1" ht="12.75">
      <c r="A98" s="69" t="s">
        <v>116</v>
      </c>
      <c r="B98" s="69"/>
      <c r="C98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SheetLayoutView="100" zoomScalePageLayoutView="0" workbookViewId="0" topLeftCell="A58">
      <selection activeCell="D54" sqref="D54"/>
    </sheetView>
  </sheetViews>
  <sheetFormatPr defaultColWidth="9.00390625" defaultRowHeight="12.75"/>
  <cols>
    <col min="1" max="1" width="16.00390625" style="94" customWidth="1"/>
    <col min="2" max="2" width="56.75390625" style="95" customWidth="1"/>
    <col min="3" max="3" width="14.75390625" style="96" customWidth="1"/>
    <col min="4" max="4" width="14.875" style="96" customWidth="1"/>
    <col min="5" max="5" width="12.125" style="96" customWidth="1"/>
    <col min="6" max="6" width="10.125" style="96" customWidth="1"/>
    <col min="7" max="16384" width="9.125" style="96" customWidth="1"/>
  </cols>
  <sheetData>
    <row r="1" spans="1:7" ht="18" customHeight="1">
      <c r="A1" s="430" t="s">
        <v>299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303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800.5</v>
      </c>
      <c r="D5" s="7">
        <f>SUM(D6,D8,D10,D13,D15)</f>
        <v>8.39939</v>
      </c>
      <c r="E5" s="8">
        <f>D5/C5*100</f>
        <v>1.049267957526546</v>
      </c>
      <c r="F5" s="8">
        <f>D5-C5</f>
        <v>-792.10061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392.8</v>
      </c>
      <c r="D6" s="7">
        <f>SUM(D7)</f>
        <v>5.78886</v>
      </c>
      <c r="E6" s="8">
        <f aca="true" t="shared" si="0" ref="E6:E47">D6/C6*100</f>
        <v>1.4737423625254582</v>
      </c>
      <c r="F6" s="8">
        <f aca="true" t="shared" si="1" ref="F6:F47">D6-C6</f>
        <v>-387.01114</v>
      </c>
      <c r="G6" s="1"/>
    </row>
    <row r="7" spans="1:7" s="33" customFormat="1" ht="15">
      <c r="A7" s="10">
        <v>1010200001</v>
      </c>
      <c r="B7" s="11" t="s">
        <v>6</v>
      </c>
      <c r="C7" s="105">
        <v>392.8</v>
      </c>
      <c r="D7" s="105">
        <v>5.78886</v>
      </c>
      <c r="E7" s="8">
        <f t="shared" si="0"/>
        <v>1.4737423625254582</v>
      </c>
      <c r="F7" s="8">
        <f t="shared" si="1"/>
        <v>-387.01114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20</v>
      </c>
      <c r="D8" s="7">
        <f>SUM(D9)</f>
        <v>0</v>
      </c>
      <c r="E8" s="8">
        <f t="shared" si="0"/>
        <v>0</v>
      </c>
      <c r="F8" s="8">
        <f t="shared" si="1"/>
        <v>-20</v>
      </c>
      <c r="G8" s="1"/>
    </row>
    <row r="9" spans="1:7" s="33" customFormat="1" ht="15">
      <c r="A9" s="10">
        <v>1050300001</v>
      </c>
      <c r="B9" s="10" t="s">
        <v>9</v>
      </c>
      <c r="C9" s="8">
        <v>20</v>
      </c>
      <c r="D9" s="8">
        <v>0</v>
      </c>
      <c r="E9" s="8">
        <f t="shared" si="0"/>
        <v>0</v>
      </c>
      <c r="F9" s="8">
        <f t="shared" si="1"/>
        <v>-20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372.2</v>
      </c>
      <c r="D10" s="7">
        <f>SUM(D11:D12)</f>
        <v>1.31053</v>
      </c>
      <c r="E10" s="144">
        <f t="shared" si="0"/>
        <v>0.35210370768404087</v>
      </c>
      <c r="F10" s="8">
        <f t="shared" si="1"/>
        <v>-370.88946999999996</v>
      </c>
      <c r="G10" s="1"/>
    </row>
    <row r="11" spans="1:7" s="33" customFormat="1" ht="15">
      <c r="A11" s="10">
        <v>1060600000</v>
      </c>
      <c r="B11" s="10" t="s">
        <v>11</v>
      </c>
      <c r="C11" s="8">
        <v>338.4</v>
      </c>
      <c r="D11" s="8">
        <v>0.00013</v>
      </c>
      <c r="E11" s="8">
        <f t="shared" si="0"/>
        <v>3.84160756501182E-05</v>
      </c>
      <c r="F11" s="8">
        <f t="shared" si="1"/>
        <v>-338.39986999999996</v>
      </c>
      <c r="G11" s="1"/>
    </row>
    <row r="12" spans="1:7" s="33" customFormat="1" ht="14.25" customHeight="1">
      <c r="A12" s="34">
        <v>1060103010</v>
      </c>
      <c r="B12" s="35" t="s">
        <v>12</v>
      </c>
      <c r="C12" s="66">
        <v>33.8</v>
      </c>
      <c r="D12" s="66">
        <v>1.3104</v>
      </c>
      <c r="E12" s="8">
        <f t="shared" si="0"/>
        <v>3.876923076923077</v>
      </c>
      <c r="F12" s="8">
        <f t="shared" si="1"/>
        <v>-32.489599999999996</v>
      </c>
      <c r="G12" s="1"/>
    </row>
    <row r="13" spans="1:7" s="33" customFormat="1" ht="35.25" customHeight="1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>D13/C13*100</f>
        <v>#DIV/0!</v>
      </c>
      <c r="F13" s="8">
        <f>D13-C13</f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>D14/C14*100</f>
        <v>#DIV/0!</v>
      </c>
      <c r="F14" s="8">
        <f>D14-C14</f>
        <v>0</v>
      </c>
      <c r="G14" s="13"/>
    </row>
    <row r="15" spans="1:7" s="33" customFormat="1" ht="15" customHeight="1">
      <c r="A15" s="6"/>
      <c r="B15" s="6" t="s">
        <v>15</v>
      </c>
      <c r="C15" s="7">
        <f>SUM(C16:C19)</f>
        <v>15.5</v>
      </c>
      <c r="D15" s="7">
        <f>SUM(D16:D19)</f>
        <v>1.3</v>
      </c>
      <c r="E15" s="8">
        <f t="shared" si="0"/>
        <v>8.38709677419355</v>
      </c>
      <c r="F15" s="8">
        <f t="shared" si="1"/>
        <v>-14.2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29.25" customHeight="1">
      <c r="A17" s="10">
        <v>1080400001</v>
      </c>
      <c r="B17" s="11" t="s">
        <v>17</v>
      </c>
      <c r="C17" s="8">
        <v>15.5</v>
      </c>
      <c r="D17" s="8">
        <v>1.3</v>
      </c>
      <c r="E17" s="8">
        <f t="shared" si="0"/>
        <v>8.38709677419355</v>
      </c>
      <c r="F17" s="8">
        <f t="shared" si="1"/>
        <v>-14.2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SUM(C21:C37)</f>
        <v>76</v>
      </c>
      <c r="D20" s="7">
        <f>SUM(D21:D35)</f>
        <v>4.29452</v>
      </c>
      <c r="E20" s="8">
        <f t="shared" si="0"/>
        <v>5.650684210526316</v>
      </c>
      <c r="F20" s="8">
        <f t="shared" si="1"/>
        <v>-71.70548</v>
      </c>
      <c r="G20" s="1"/>
    </row>
    <row r="21" spans="1:7" s="33" customFormat="1" ht="15">
      <c r="A21" s="10">
        <v>1110501101</v>
      </c>
      <c r="B21" s="10" t="s">
        <v>22</v>
      </c>
      <c r="C21" s="8">
        <v>30</v>
      </c>
      <c r="D21" s="8">
        <v>4.08058</v>
      </c>
      <c r="E21" s="8">
        <f t="shared" si="0"/>
        <v>13.601933333333335</v>
      </c>
      <c r="F21" s="8">
        <f t="shared" si="1"/>
        <v>-25.91942</v>
      </c>
      <c r="G21" s="1"/>
    </row>
    <row r="22" spans="1:7" s="33" customFormat="1" ht="15">
      <c r="A22" s="10">
        <v>1110503505</v>
      </c>
      <c r="B22" s="10" t="s">
        <v>23</v>
      </c>
      <c r="C22" s="8">
        <v>15</v>
      </c>
      <c r="D22" s="8">
        <v>0.21394</v>
      </c>
      <c r="E22" s="8">
        <f t="shared" si="0"/>
        <v>1.4262666666666666</v>
      </c>
      <c r="F22" s="8">
        <f t="shared" si="1"/>
        <v>-14.78606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6.5" customHeight="1">
      <c r="A25" s="10">
        <v>1140601410</v>
      </c>
      <c r="B25" s="11" t="s">
        <v>27</v>
      </c>
      <c r="C25" s="8">
        <v>30</v>
      </c>
      <c r="D25" s="8">
        <v>0</v>
      </c>
      <c r="E25" s="8">
        <f t="shared" si="0"/>
        <v>0</v>
      </c>
      <c r="F25" s="8">
        <f t="shared" si="1"/>
        <v>-30</v>
      </c>
      <c r="G25" s="1"/>
    </row>
    <row r="26" spans="1:7" s="33" customFormat="1" ht="14.2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16.5" customHeight="1">
      <c r="A34" s="306">
        <v>1130305010</v>
      </c>
      <c r="B34" s="307" t="s">
        <v>275</v>
      </c>
      <c r="C34" s="292">
        <v>1</v>
      </c>
      <c r="D34" s="292"/>
      <c r="E34" s="292">
        <f t="shared" si="0"/>
        <v>0</v>
      </c>
      <c r="F34" s="292">
        <f t="shared" si="1"/>
        <v>-1</v>
      </c>
      <c r="G34" s="304"/>
    </row>
    <row r="35" spans="1:7" s="33" customFormat="1" ht="15" customHeight="1" hidden="1">
      <c r="A35" s="10">
        <v>1169000000</v>
      </c>
      <c r="B35" s="11" t="s">
        <v>37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5.75" customHeight="1" hidden="1">
      <c r="A36" s="10">
        <v>1170505005</v>
      </c>
      <c r="B36" s="10" t="s">
        <v>38</v>
      </c>
      <c r="C36" s="8"/>
      <c r="D36" s="8"/>
      <c r="E36" s="8"/>
      <c r="F36" s="8"/>
      <c r="G36" s="1"/>
    </row>
    <row r="37" spans="1:7" s="33" customFormat="1" ht="18" customHeight="1">
      <c r="A37" s="10">
        <v>1190500010</v>
      </c>
      <c r="B37" s="10" t="s">
        <v>214</v>
      </c>
      <c r="C37" s="8"/>
      <c r="D37" s="8"/>
      <c r="E37" s="8"/>
      <c r="F37" s="8"/>
      <c r="G37" s="1"/>
    </row>
    <row r="38" spans="1:7" s="33" customFormat="1" ht="15.75">
      <c r="A38" s="6"/>
      <c r="B38" s="6" t="s">
        <v>39</v>
      </c>
      <c r="C38" s="7">
        <f>SUM(C20,C5)</f>
        <v>876.5</v>
      </c>
      <c r="D38" s="7">
        <f>SUM(D20,D5)</f>
        <v>12.69391</v>
      </c>
      <c r="E38" s="8">
        <f t="shared" si="0"/>
        <v>1.448249857387336</v>
      </c>
      <c r="F38" s="8">
        <f t="shared" si="1"/>
        <v>-863.80609</v>
      </c>
      <c r="G38" s="1"/>
    </row>
    <row r="39" spans="1:7" s="33" customFormat="1" ht="15.75">
      <c r="A39" s="6"/>
      <c r="B39" s="6" t="s">
        <v>40</v>
      </c>
      <c r="C39" s="7">
        <f>SUM(C40:C44)</f>
        <v>2830.415</v>
      </c>
      <c r="D39" s="7">
        <f>D40+D41+D42+D43+D44</f>
        <v>183.7</v>
      </c>
      <c r="E39" s="8">
        <f t="shared" si="0"/>
        <v>6.490214332527208</v>
      </c>
      <c r="F39" s="8">
        <f t="shared" si="1"/>
        <v>-2646.715</v>
      </c>
      <c r="G39" s="1"/>
    </row>
    <row r="40" spans="1:7" s="33" customFormat="1" ht="15" customHeight="1">
      <c r="A40" s="10">
        <v>2020100000</v>
      </c>
      <c r="B40" s="10" t="s">
        <v>272</v>
      </c>
      <c r="C40" s="8">
        <v>2034.4</v>
      </c>
      <c r="D40" s="8">
        <v>174.1</v>
      </c>
      <c r="E40" s="8">
        <f t="shared" si="0"/>
        <v>8.55780574125049</v>
      </c>
      <c r="F40" s="8">
        <f t="shared" si="1"/>
        <v>-1860.3000000000002</v>
      </c>
      <c r="G40" s="1"/>
    </row>
    <row r="41" spans="1:7" s="33" customFormat="1" ht="15" customHeight="1">
      <c r="A41" s="306">
        <v>2020107010</v>
      </c>
      <c r="B41" s="306" t="s">
        <v>278</v>
      </c>
      <c r="C41" s="8">
        <v>449.4</v>
      </c>
      <c r="D41" s="8">
        <v>0</v>
      </c>
      <c r="E41" s="8"/>
      <c r="F41" s="8"/>
      <c r="G41" s="1"/>
    </row>
    <row r="42" spans="1:7" s="33" customFormat="1" ht="15" customHeight="1">
      <c r="A42" s="10">
        <v>2020200000</v>
      </c>
      <c r="B42" s="10" t="s">
        <v>221</v>
      </c>
      <c r="C42" s="8">
        <v>231.1</v>
      </c>
      <c r="D42" s="8">
        <v>0</v>
      </c>
      <c r="E42" s="8">
        <f t="shared" si="0"/>
        <v>0</v>
      </c>
      <c r="F42" s="8">
        <f t="shared" si="1"/>
        <v>-231.1</v>
      </c>
      <c r="G42" s="1"/>
    </row>
    <row r="43" spans="1:7" s="33" customFormat="1" ht="15.75">
      <c r="A43" s="10">
        <v>2020300000</v>
      </c>
      <c r="B43" s="12" t="s">
        <v>222</v>
      </c>
      <c r="C43" s="8">
        <v>115.515</v>
      </c>
      <c r="D43" s="8">
        <v>9.6</v>
      </c>
      <c r="E43" s="8">
        <f t="shared" si="0"/>
        <v>8.310609011816647</v>
      </c>
      <c r="F43" s="8">
        <f t="shared" si="1"/>
        <v>-105.915</v>
      </c>
      <c r="G43" s="1"/>
    </row>
    <row r="44" spans="1:7" s="33" customFormat="1" ht="15.75">
      <c r="A44" s="10">
        <v>2020400000</v>
      </c>
      <c r="B44" s="12" t="s">
        <v>118</v>
      </c>
      <c r="C44" s="8">
        <v>0</v>
      </c>
      <c r="D44" s="8">
        <v>0</v>
      </c>
      <c r="E44" s="8" t="e">
        <f>D44/C44*100</f>
        <v>#DIV/0!</v>
      </c>
      <c r="F44" s="8">
        <f>D44-C44</f>
        <v>0</v>
      </c>
      <c r="G44" s="1"/>
    </row>
    <row r="45" spans="1:7" s="33" customFormat="1" ht="31.5">
      <c r="A45" s="6">
        <v>3000000000</v>
      </c>
      <c r="B45" s="12" t="s">
        <v>43</v>
      </c>
      <c r="C45" s="7">
        <v>14</v>
      </c>
      <c r="D45" s="7">
        <v>0</v>
      </c>
      <c r="E45" s="8">
        <f>D45/C45*100</f>
        <v>0</v>
      </c>
      <c r="F45" s="8">
        <f>D45-C45</f>
        <v>-14</v>
      </c>
      <c r="G45" s="1"/>
    </row>
    <row r="46" spans="1:7" s="33" customFormat="1" ht="15.75">
      <c r="A46" s="6"/>
      <c r="B46" s="6" t="s">
        <v>44</v>
      </c>
      <c r="C46" s="7">
        <f>SUM(C39,C38)</f>
        <v>3706.915</v>
      </c>
      <c r="D46" s="7">
        <f>SUM(D39,D38)</f>
        <v>196.39390999999998</v>
      </c>
      <c r="E46" s="8">
        <f t="shared" si="0"/>
        <v>5.298041902768205</v>
      </c>
      <c r="F46" s="8">
        <f t="shared" si="1"/>
        <v>-3510.52109</v>
      </c>
      <c r="G46" s="1"/>
    </row>
    <row r="47" spans="1:7" s="33" customFormat="1" ht="15.75">
      <c r="A47" s="6"/>
      <c r="B47" s="9" t="s">
        <v>45</v>
      </c>
      <c r="C47" s="7">
        <f>C96-C46</f>
        <v>0</v>
      </c>
      <c r="D47" s="7">
        <f>D96-D46</f>
        <v>-166.69391</v>
      </c>
      <c r="E47" s="8" t="e">
        <f t="shared" si="0"/>
        <v>#DIV/0!</v>
      </c>
      <c r="F47" s="8">
        <f t="shared" si="1"/>
        <v>-166.69391</v>
      </c>
      <c r="G47" s="14"/>
    </row>
    <row r="48" spans="1:7" s="33" customFormat="1" ht="8.25" customHeight="1">
      <c r="A48" s="15"/>
      <c r="B48" s="16"/>
      <c r="C48" s="17"/>
      <c r="D48" s="17"/>
      <c r="E48" s="258"/>
      <c r="F48" s="258"/>
      <c r="G48" s="14"/>
    </row>
    <row r="49" spans="1:6" s="33" customFormat="1" ht="3" customHeight="1">
      <c r="A49" s="31"/>
      <c r="B49" s="32"/>
      <c r="C49" s="259"/>
      <c r="D49" s="259"/>
      <c r="E49" s="259"/>
      <c r="F49" s="259"/>
    </row>
    <row r="50" spans="1:7" s="33" customFormat="1" ht="15">
      <c r="A50" s="37"/>
      <c r="B50" s="38"/>
      <c r="C50" s="66"/>
      <c r="D50" s="66"/>
      <c r="E50" s="66"/>
      <c r="F50" s="66"/>
      <c r="G50" s="36"/>
    </row>
    <row r="51" spans="1:7" s="33" customFormat="1" ht="63">
      <c r="A51" s="39" t="s">
        <v>0</v>
      </c>
      <c r="B51" s="39" t="s">
        <v>46</v>
      </c>
      <c r="C51" s="295" t="s">
        <v>303</v>
      </c>
      <c r="D51" s="296" t="s">
        <v>304</v>
      </c>
      <c r="E51" s="260" t="s">
        <v>2</v>
      </c>
      <c r="F51" s="261" t="s">
        <v>3</v>
      </c>
      <c r="G51" s="36"/>
    </row>
    <row r="52" spans="1:7" s="33" customFormat="1" ht="15.75">
      <c r="A52" s="40">
        <v>1</v>
      </c>
      <c r="B52" s="41">
        <v>2</v>
      </c>
      <c r="C52" s="262"/>
      <c r="D52" s="262"/>
      <c r="E52" s="262"/>
      <c r="F52" s="51"/>
      <c r="G52" s="36"/>
    </row>
    <row r="53" spans="1:7" s="33" customFormat="1" ht="15.75">
      <c r="A53" s="42" t="s">
        <v>47</v>
      </c>
      <c r="B53" s="43" t="s">
        <v>48</v>
      </c>
      <c r="C53" s="44">
        <f>SUM(C54:C57)</f>
        <v>666.815</v>
      </c>
      <c r="D53" s="44">
        <f>SUM(D54:D57)</f>
        <v>10.7</v>
      </c>
      <c r="E53" s="8">
        <f aca="true" t="shared" si="2" ref="E53:E96">D53/C53*100</f>
        <v>1.6046429669398554</v>
      </c>
      <c r="F53" s="8">
        <f aca="true" t="shared" si="3" ref="F53:F96">D53-C53</f>
        <v>-656.115</v>
      </c>
      <c r="G53" s="36"/>
    </row>
    <row r="54" spans="1:7" s="33" customFormat="1" ht="15.75">
      <c r="A54" s="45" t="s">
        <v>49</v>
      </c>
      <c r="B54" s="46" t="s">
        <v>50</v>
      </c>
      <c r="C54" s="47">
        <v>656.815</v>
      </c>
      <c r="D54" s="47">
        <v>10.7</v>
      </c>
      <c r="E54" s="8">
        <f t="shared" si="2"/>
        <v>1.62907363565083</v>
      </c>
      <c r="F54" s="8">
        <f t="shared" si="3"/>
        <v>-646.115</v>
      </c>
      <c r="G54" s="36"/>
    </row>
    <row r="55" spans="1:7" s="33" customFormat="1" ht="15.75">
      <c r="A55" s="45" t="s">
        <v>156</v>
      </c>
      <c r="B55" s="50" t="s">
        <v>225</v>
      </c>
      <c r="C55" s="47">
        <v>0</v>
      </c>
      <c r="D55" s="47">
        <v>0</v>
      </c>
      <c r="E55" s="8"/>
      <c r="F55" s="8"/>
      <c r="G55" s="36"/>
    </row>
    <row r="56" spans="1:7" s="33" customFormat="1" ht="31.5">
      <c r="A56" s="45" t="s">
        <v>122</v>
      </c>
      <c r="B56" s="46" t="s">
        <v>306</v>
      </c>
      <c r="C56" s="47">
        <v>10</v>
      </c>
      <c r="D56" s="47"/>
      <c r="E56" s="8">
        <f>D56/C56*100</f>
        <v>0</v>
      </c>
      <c r="F56" s="8">
        <f>D56-C56</f>
        <v>-10</v>
      </c>
      <c r="G56" s="36"/>
    </row>
    <row r="57" spans="1:7" s="33" customFormat="1" ht="15.75">
      <c r="A57" s="45" t="s">
        <v>126</v>
      </c>
      <c r="B57" s="46" t="s">
        <v>219</v>
      </c>
      <c r="C57" s="47">
        <v>0</v>
      </c>
      <c r="D57" s="47"/>
      <c r="E57" s="8" t="e">
        <f>D57/C57*100</f>
        <v>#DIV/0!</v>
      </c>
      <c r="F57" s="8">
        <f>D57-C57</f>
        <v>0</v>
      </c>
      <c r="G57" s="36"/>
    </row>
    <row r="58" spans="1:7" s="33" customFormat="1" ht="15.75">
      <c r="A58" s="42" t="s">
        <v>51</v>
      </c>
      <c r="B58" s="48" t="s">
        <v>52</v>
      </c>
      <c r="C58" s="44">
        <f>SUM(C59)</f>
        <v>115.4</v>
      </c>
      <c r="D58" s="44">
        <f>SUM(D59)</f>
        <v>0</v>
      </c>
      <c r="E58" s="8">
        <f t="shared" si="2"/>
        <v>0</v>
      </c>
      <c r="F58" s="8">
        <f t="shared" si="3"/>
        <v>-115.4</v>
      </c>
      <c r="G58" s="36"/>
    </row>
    <row r="59" spans="1:6" s="33" customFormat="1" ht="15.75">
      <c r="A59" s="49" t="s">
        <v>53</v>
      </c>
      <c r="B59" s="50" t="s">
        <v>54</v>
      </c>
      <c r="C59" s="51">
        <v>115.4</v>
      </c>
      <c r="D59" s="51">
        <v>0</v>
      </c>
      <c r="E59" s="8">
        <f t="shared" si="2"/>
        <v>0</v>
      </c>
      <c r="F59" s="8">
        <f t="shared" si="3"/>
        <v>-115.4</v>
      </c>
    </row>
    <row r="60" spans="1:7" s="23" customFormat="1" ht="15" customHeight="1">
      <c r="A60" s="25" t="s">
        <v>55</v>
      </c>
      <c r="B60" s="26" t="s">
        <v>56</v>
      </c>
      <c r="C60" s="27">
        <f>SUM(C61:C62)</f>
        <v>70</v>
      </c>
      <c r="D60" s="27">
        <f>SUM(D61:D62)</f>
        <v>0</v>
      </c>
      <c r="E60" s="8">
        <f t="shared" si="2"/>
        <v>0</v>
      </c>
      <c r="F60" s="8">
        <f t="shared" si="3"/>
        <v>-70</v>
      </c>
      <c r="G60" s="24"/>
    </row>
    <row r="61" spans="1:7" s="23" customFormat="1" ht="15.75">
      <c r="A61" s="28" t="s">
        <v>57</v>
      </c>
      <c r="B61" s="29" t="s">
        <v>58</v>
      </c>
      <c r="C61" s="30"/>
      <c r="D61" s="30"/>
      <c r="E61" s="8" t="e">
        <f t="shared" si="2"/>
        <v>#DIV/0!</v>
      </c>
      <c r="F61" s="8">
        <f t="shared" si="3"/>
        <v>0</v>
      </c>
      <c r="G61" s="24"/>
    </row>
    <row r="62" spans="1:7" s="23" customFormat="1" ht="15.75">
      <c r="A62" s="28" t="s">
        <v>226</v>
      </c>
      <c r="B62" s="29" t="s">
        <v>227</v>
      </c>
      <c r="C62" s="30">
        <v>70</v>
      </c>
      <c r="D62" s="30">
        <v>0</v>
      </c>
      <c r="E62" s="8">
        <f t="shared" si="2"/>
        <v>0</v>
      </c>
      <c r="F62" s="8">
        <f t="shared" si="3"/>
        <v>-70</v>
      </c>
      <c r="G62" s="24"/>
    </row>
    <row r="63" spans="1:7" s="33" customFormat="1" ht="15.75" customHeight="1">
      <c r="A63" s="42" t="s">
        <v>61</v>
      </c>
      <c r="B63" s="43" t="s">
        <v>62</v>
      </c>
      <c r="C63" s="44">
        <f>C67</f>
        <v>50</v>
      </c>
      <c r="D63" s="44">
        <f>D67</f>
        <v>0</v>
      </c>
      <c r="E63" s="8">
        <f t="shared" si="2"/>
        <v>0</v>
      </c>
      <c r="F63" s="8">
        <f t="shared" si="3"/>
        <v>-50</v>
      </c>
      <c r="G63" s="36"/>
    </row>
    <row r="64" spans="1:7" s="33" customFormat="1" ht="15.75" hidden="1">
      <c r="A64" s="45" t="s">
        <v>64</v>
      </c>
      <c r="B64" s="46" t="s">
        <v>65</v>
      </c>
      <c r="C64" s="47"/>
      <c r="D64" s="47"/>
      <c r="E64" s="8" t="e">
        <f t="shared" si="2"/>
        <v>#DIV/0!</v>
      </c>
      <c r="F64" s="8">
        <f t="shared" si="3"/>
        <v>0</v>
      </c>
      <c r="G64" s="36"/>
    </row>
    <row r="65" spans="1:7" s="33" customFormat="1" ht="15.75" hidden="1">
      <c r="A65" s="45" t="s">
        <v>63</v>
      </c>
      <c r="B65" s="53" t="s">
        <v>143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 hidden="1">
      <c r="A66" s="28" t="s">
        <v>131</v>
      </c>
      <c r="B66" s="29" t="s">
        <v>140</v>
      </c>
      <c r="C66" s="47"/>
      <c r="D66" s="47"/>
      <c r="E66" s="8" t="e">
        <f t="shared" si="2"/>
        <v>#DIV/0!</v>
      </c>
      <c r="F66" s="8">
        <f t="shared" si="3"/>
        <v>0</v>
      </c>
      <c r="G66" s="36"/>
    </row>
    <row r="67" spans="1:7" s="33" customFormat="1" ht="15.75" customHeight="1">
      <c r="A67" s="170" t="s">
        <v>131</v>
      </c>
      <c r="B67" s="171" t="s">
        <v>140</v>
      </c>
      <c r="C67" s="47">
        <v>50</v>
      </c>
      <c r="D67" s="47">
        <v>0</v>
      </c>
      <c r="E67" s="8"/>
      <c r="F67" s="8"/>
      <c r="G67" s="36"/>
    </row>
    <row r="68" spans="1:7" s="52" customFormat="1" ht="14.25" customHeight="1">
      <c r="A68" s="42" t="s">
        <v>66</v>
      </c>
      <c r="B68" s="43" t="s">
        <v>67</v>
      </c>
      <c r="C68" s="44">
        <f>SUM(C69:C71)</f>
        <v>707.1</v>
      </c>
      <c r="D68" s="44">
        <f>SUM(D69:D71)</f>
        <v>0</v>
      </c>
      <c r="E68" s="8">
        <f t="shared" si="2"/>
        <v>0</v>
      </c>
      <c r="F68" s="8">
        <f t="shared" si="3"/>
        <v>-707.1</v>
      </c>
      <c r="G68" s="36"/>
    </row>
    <row r="69" spans="1:7" s="33" customFormat="1" ht="15.75">
      <c r="A69" s="45" t="s">
        <v>68</v>
      </c>
      <c r="B69" s="46" t="s">
        <v>69</v>
      </c>
      <c r="C69" s="47">
        <v>0</v>
      </c>
      <c r="D69" s="47"/>
      <c r="E69" s="8" t="e">
        <f t="shared" si="2"/>
        <v>#DIV/0!</v>
      </c>
      <c r="F69" s="8">
        <f t="shared" si="3"/>
        <v>0</v>
      </c>
      <c r="G69" s="36"/>
    </row>
    <row r="70" spans="1:7" s="54" customFormat="1" ht="15.75">
      <c r="A70" s="45" t="s">
        <v>70</v>
      </c>
      <c r="B70" s="53" t="s">
        <v>71</v>
      </c>
      <c r="C70" s="47">
        <v>0</v>
      </c>
      <c r="D70" s="47">
        <v>0</v>
      </c>
      <c r="E70" s="8" t="e">
        <f t="shared" si="2"/>
        <v>#DIV/0!</v>
      </c>
      <c r="F70" s="8">
        <f t="shared" si="3"/>
        <v>0</v>
      </c>
      <c r="G70" s="36"/>
    </row>
    <row r="71" spans="1:7" s="33" customFormat="1" ht="15" customHeight="1">
      <c r="A71" s="49" t="s">
        <v>72</v>
      </c>
      <c r="B71" s="50" t="s">
        <v>73</v>
      </c>
      <c r="C71" s="51">
        <v>707.1</v>
      </c>
      <c r="D71" s="51">
        <v>0</v>
      </c>
      <c r="E71" s="8">
        <f t="shared" si="2"/>
        <v>0</v>
      </c>
      <c r="F71" s="8">
        <f t="shared" si="3"/>
        <v>-707.1</v>
      </c>
      <c r="G71" s="55"/>
    </row>
    <row r="72" spans="1:7" s="54" customFormat="1" ht="15.75" hidden="1">
      <c r="A72" s="42" t="s">
        <v>74</v>
      </c>
      <c r="B72" s="56" t="s">
        <v>75</v>
      </c>
      <c r="C72" s="44">
        <f>SUM(C73)</f>
        <v>0</v>
      </c>
      <c r="D72" s="44">
        <f>SUM(D73)</f>
        <v>0</v>
      </c>
      <c r="E72" s="8" t="e">
        <f t="shared" si="2"/>
        <v>#DIV/0!</v>
      </c>
      <c r="F72" s="8">
        <f t="shared" si="3"/>
        <v>0</v>
      </c>
      <c r="G72" s="36"/>
    </row>
    <row r="73" spans="1:7" s="33" customFormat="1" ht="31.5" hidden="1">
      <c r="A73" s="45" t="s">
        <v>76</v>
      </c>
      <c r="B73" s="53" t="s">
        <v>77</v>
      </c>
      <c r="C73" s="47"/>
      <c r="D73" s="47"/>
      <c r="E73" s="8" t="e">
        <f t="shared" si="2"/>
        <v>#DIV/0!</v>
      </c>
      <c r="F73" s="8">
        <f t="shared" si="3"/>
        <v>0</v>
      </c>
      <c r="G73" s="55"/>
    </row>
    <row r="74" spans="1:7" s="33" customFormat="1" ht="13.5" customHeight="1" hidden="1">
      <c r="A74" s="42" t="s">
        <v>78</v>
      </c>
      <c r="B74" s="56" t="s">
        <v>79</v>
      </c>
      <c r="C74" s="44">
        <f>SUM(C75:C78)</f>
        <v>0</v>
      </c>
      <c r="D74" s="44">
        <f>SUM(D75:D78)</f>
        <v>0</v>
      </c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80</v>
      </c>
      <c r="B75" s="53" t="s">
        <v>81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82</v>
      </c>
      <c r="B76" s="53" t="s">
        <v>83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84</v>
      </c>
      <c r="B77" s="53" t="s">
        <v>85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86</v>
      </c>
      <c r="B78" s="53" t="s">
        <v>87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31.5">
      <c r="A79" s="42" t="s">
        <v>88</v>
      </c>
      <c r="B79" s="43" t="s">
        <v>89</v>
      </c>
      <c r="C79" s="44">
        <f>SUM(C80:C81)</f>
        <v>1902.5</v>
      </c>
      <c r="D79" s="44">
        <f>SUM(D80:D81)</f>
        <v>19</v>
      </c>
      <c r="E79" s="8">
        <f t="shared" si="2"/>
        <v>0.9986859395532195</v>
      </c>
      <c r="F79" s="8">
        <f t="shared" si="3"/>
        <v>-1883.5</v>
      </c>
      <c r="G79" s="36"/>
    </row>
    <row r="80" spans="1:7" s="33" customFormat="1" ht="15.75">
      <c r="A80" s="45" t="s">
        <v>90</v>
      </c>
      <c r="B80" s="46" t="s">
        <v>91</v>
      </c>
      <c r="C80" s="47">
        <v>1902.5</v>
      </c>
      <c r="D80" s="47">
        <v>19</v>
      </c>
      <c r="E80" s="8">
        <f t="shared" si="2"/>
        <v>0.9986859395532195</v>
      </c>
      <c r="F80" s="8">
        <f t="shared" si="3"/>
        <v>-1883.5</v>
      </c>
      <c r="G80" s="36"/>
    </row>
    <row r="81" spans="1:7" s="52" customFormat="1" ht="15.75">
      <c r="A81" s="45" t="s">
        <v>92</v>
      </c>
      <c r="B81" s="46" t="s">
        <v>93</v>
      </c>
      <c r="C81" s="47"/>
      <c r="D81" s="47"/>
      <c r="E81" s="8" t="e">
        <f t="shared" si="2"/>
        <v>#DIV/0!</v>
      </c>
      <c r="F81" s="8">
        <f t="shared" si="3"/>
        <v>0</v>
      </c>
      <c r="G81" s="36"/>
    </row>
    <row r="82" spans="1:7" s="33" customFormat="1" ht="14.25" customHeight="1">
      <c r="A82" s="42" t="s">
        <v>94</v>
      </c>
      <c r="B82" s="43" t="s">
        <v>95</v>
      </c>
      <c r="C82" s="44">
        <f>SUM(C83:C88)</f>
        <v>12.4</v>
      </c>
      <c r="D82" s="44">
        <f>SUM(D83:D88)</f>
        <v>0</v>
      </c>
      <c r="E82" s="8">
        <f t="shared" si="2"/>
        <v>0</v>
      </c>
      <c r="F82" s="8">
        <f t="shared" si="3"/>
        <v>-12.4</v>
      </c>
      <c r="G82" s="36"/>
    </row>
    <row r="83" spans="1:7" s="33" customFormat="1" ht="15.75" hidden="1">
      <c r="A83" s="45" t="s">
        <v>96</v>
      </c>
      <c r="B83" s="46" t="s">
        <v>148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5.75" hidden="1">
      <c r="A84" s="45" t="s">
        <v>97</v>
      </c>
      <c r="B84" s="46" t="s">
        <v>98</v>
      </c>
      <c r="C84" s="47"/>
      <c r="D84" s="47"/>
      <c r="E84" s="8" t="e">
        <f t="shared" si="2"/>
        <v>#DIV/0!</v>
      </c>
      <c r="F84" s="8">
        <f t="shared" si="3"/>
        <v>0</v>
      </c>
      <c r="G84" s="36"/>
    </row>
    <row r="85" spans="1:7" s="33" customFormat="1" ht="17.25" customHeight="1" hidden="1">
      <c r="A85" s="49" t="s">
        <v>99</v>
      </c>
      <c r="B85" s="50" t="s">
        <v>149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54" customFormat="1" ht="15.75" hidden="1">
      <c r="A86" s="57" t="s">
        <v>100</v>
      </c>
      <c r="B86" s="58" t="s">
        <v>101</v>
      </c>
      <c r="C86" s="51"/>
      <c r="D86" s="51"/>
      <c r="E86" s="8" t="e">
        <f t="shared" si="2"/>
        <v>#DIV/0!</v>
      </c>
      <c r="F86" s="8">
        <f t="shared" si="3"/>
        <v>0</v>
      </c>
      <c r="G86" s="36"/>
    </row>
    <row r="87" spans="1:7" s="33" customFormat="1" ht="14.25" customHeight="1">
      <c r="A87" s="49" t="s">
        <v>102</v>
      </c>
      <c r="B87" s="50" t="s">
        <v>103</v>
      </c>
      <c r="C87" s="51">
        <v>12.4</v>
      </c>
      <c r="D87" s="51">
        <v>0</v>
      </c>
      <c r="E87" s="8">
        <f t="shared" si="2"/>
        <v>0</v>
      </c>
      <c r="F87" s="8">
        <f t="shared" si="3"/>
        <v>-12.4</v>
      </c>
      <c r="G87" s="55"/>
    </row>
    <row r="88" spans="1:7" s="33" customFormat="1" ht="0.75" customHeight="1" hidden="1">
      <c r="A88" s="49" t="s">
        <v>104</v>
      </c>
      <c r="B88" s="50" t="s">
        <v>105</v>
      </c>
      <c r="C88" s="51"/>
      <c r="D88" s="51"/>
      <c r="E88" s="8" t="e">
        <f t="shared" si="2"/>
        <v>#DIV/0!</v>
      </c>
      <c r="F88" s="8">
        <f t="shared" si="3"/>
        <v>0</v>
      </c>
      <c r="G88" s="36"/>
    </row>
    <row r="89" spans="1:7" s="33" customFormat="1" ht="15.75">
      <c r="A89" s="59">
        <v>1000</v>
      </c>
      <c r="B89" s="60" t="s">
        <v>106</v>
      </c>
      <c r="C89" s="44">
        <f>SUM(C90:C92)</f>
        <v>182.7</v>
      </c>
      <c r="D89" s="44">
        <f>SUM(D90:D92)</f>
        <v>0</v>
      </c>
      <c r="E89" s="8">
        <f t="shared" si="2"/>
        <v>0</v>
      </c>
      <c r="F89" s="8">
        <f t="shared" si="3"/>
        <v>-182.7</v>
      </c>
      <c r="G89" s="36"/>
    </row>
    <row r="90" spans="1:7" s="33" customFormat="1" ht="13.5" customHeight="1">
      <c r="A90" s="61">
        <v>1003</v>
      </c>
      <c r="B90" s="62" t="s">
        <v>107</v>
      </c>
      <c r="C90" s="47">
        <v>182.7</v>
      </c>
      <c r="D90" s="47">
        <v>0</v>
      </c>
      <c r="E90" s="8">
        <f t="shared" si="2"/>
        <v>0</v>
      </c>
      <c r="F90" s="8">
        <f t="shared" si="3"/>
        <v>-182.7</v>
      </c>
      <c r="G90" s="36"/>
    </row>
    <row r="91" spans="1:7" s="33" customFormat="1" ht="0.75" customHeight="1" hidden="1">
      <c r="A91" s="61">
        <v>1004</v>
      </c>
      <c r="B91" s="63" t="s">
        <v>108</v>
      </c>
      <c r="C91" s="47"/>
      <c r="D91" s="47"/>
      <c r="E91" s="8" t="e">
        <f t="shared" si="2"/>
        <v>#DIV/0!</v>
      </c>
      <c r="F91" s="8">
        <f t="shared" si="3"/>
        <v>0</v>
      </c>
      <c r="G91" s="36"/>
    </row>
    <row r="92" spans="1:7" s="33" customFormat="1" ht="15.75" hidden="1">
      <c r="A92" s="64" t="s">
        <v>109</v>
      </c>
      <c r="B92" s="65" t="s">
        <v>110</v>
      </c>
      <c r="C92" s="66"/>
      <c r="D92" s="66"/>
      <c r="E92" s="8" t="e">
        <f t="shared" si="2"/>
        <v>#DIV/0!</v>
      </c>
      <c r="F92" s="8">
        <f t="shared" si="3"/>
        <v>0</v>
      </c>
      <c r="G92" s="36"/>
    </row>
    <row r="93" spans="1:6" s="33" customFormat="1" ht="14.25" customHeight="1">
      <c r="A93" s="59">
        <v>1100</v>
      </c>
      <c r="B93" s="60" t="s">
        <v>111</v>
      </c>
      <c r="C93" s="44">
        <f>SUM(C94:C95)</f>
        <v>0</v>
      </c>
      <c r="D93" s="44">
        <f>SUM(D94:D95)</f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>
      <c r="A94" s="61">
        <v>1104</v>
      </c>
      <c r="B94" s="63" t="s">
        <v>118</v>
      </c>
      <c r="C94" s="47">
        <v>0</v>
      </c>
      <c r="D94" s="47">
        <v>0</v>
      </c>
      <c r="E94" s="8" t="e">
        <f t="shared" si="2"/>
        <v>#DIV/0!</v>
      </c>
      <c r="F94" s="8">
        <f t="shared" si="3"/>
        <v>0</v>
      </c>
    </row>
    <row r="95" spans="1:6" s="33" customFormat="1" ht="15.75">
      <c r="A95" s="61">
        <v>1102</v>
      </c>
      <c r="B95" s="63" t="s">
        <v>113</v>
      </c>
      <c r="C95" s="47"/>
      <c r="D95" s="47"/>
      <c r="E95" s="8"/>
      <c r="F95" s="8"/>
    </row>
    <row r="96" spans="1:6" s="33" customFormat="1" ht="15.75">
      <c r="A96" s="67"/>
      <c r="B96" s="68" t="s">
        <v>114</v>
      </c>
      <c r="C96" s="44">
        <f>SUM(C53,C58,C60,C63,C68,C72,C74,C79,C82,C89,C93)</f>
        <v>3706.915</v>
      </c>
      <c r="D96" s="44">
        <f>SUM(D53,D58,D60,D63,D68,D72,D74,D79,D82,D89,D93)</f>
        <v>29.7</v>
      </c>
      <c r="E96" s="8">
        <f t="shared" si="2"/>
        <v>0.8012053149316886</v>
      </c>
      <c r="F96" s="8">
        <f t="shared" si="3"/>
        <v>-3677.215</v>
      </c>
    </row>
    <row r="97" spans="1:6" s="33" customFormat="1" ht="15">
      <c r="A97" s="37"/>
      <c r="B97" s="38"/>
      <c r="C97" s="66"/>
      <c r="D97" s="66"/>
      <c r="E97" s="66"/>
      <c r="F97" s="66"/>
    </row>
    <row r="98" spans="1:2" s="33" customFormat="1" ht="12.75">
      <c r="A98" s="31" t="s">
        <v>115</v>
      </c>
      <c r="B98" s="31"/>
    </row>
    <row r="99" spans="1:3" s="33" customFormat="1" ht="12.75">
      <c r="A99" s="69" t="s">
        <v>116</v>
      </c>
      <c r="B99" s="69"/>
      <c r="C99" s="33" t="s">
        <v>117</v>
      </c>
    </row>
  </sheetData>
  <sheetProtection/>
  <mergeCells count="1">
    <mergeCell ref="A1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90" zoomScaleSheetLayoutView="90" zoomScalePageLayoutView="0" workbookViewId="0" topLeftCell="A61">
      <selection activeCell="D98" sqref="D98"/>
    </sheetView>
  </sheetViews>
  <sheetFormatPr defaultColWidth="9.00390625" defaultRowHeight="12.75"/>
  <cols>
    <col min="1" max="1" width="17.25390625" style="97" customWidth="1"/>
    <col min="2" max="2" width="56.75390625" style="98" customWidth="1"/>
    <col min="3" max="4" width="18.75390625" style="99" customWidth="1"/>
    <col min="5" max="5" width="13.25390625" style="99" customWidth="1"/>
    <col min="6" max="6" width="10.875" style="99" customWidth="1"/>
    <col min="7" max="16384" width="9.125" style="99" customWidth="1"/>
  </cols>
  <sheetData>
    <row r="1" spans="1:7" ht="18" customHeight="1">
      <c r="A1" s="430" t="s">
        <v>300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303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584.6</v>
      </c>
      <c r="D5" s="7">
        <f>SUM(D6,D8,D10,D13,D15)</f>
        <v>8.07647</v>
      </c>
      <c r="E5" s="8">
        <f>D5/C5*100</f>
        <v>1.3815378036264112</v>
      </c>
      <c r="F5" s="8">
        <f>D5-C5</f>
        <v>-576.52353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291.8</v>
      </c>
      <c r="D6" s="7">
        <f>SUM(D7)</f>
        <v>3.45455</v>
      </c>
      <c r="E6" s="8">
        <f aca="true" t="shared" si="0" ref="E6:E48">D6/C6*100</f>
        <v>1.1838759424263192</v>
      </c>
      <c r="F6" s="8">
        <f aca="true" t="shared" si="1" ref="F6:F48">D6-C6</f>
        <v>-288.34545</v>
      </c>
      <c r="G6" s="1"/>
    </row>
    <row r="7" spans="1:7" s="33" customFormat="1" ht="15">
      <c r="A7" s="10">
        <v>1010200001</v>
      </c>
      <c r="B7" s="11" t="s">
        <v>6</v>
      </c>
      <c r="C7" s="105">
        <v>291.8</v>
      </c>
      <c r="D7" s="105">
        <v>3.45455</v>
      </c>
      <c r="E7" s="8">
        <f t="shared" si="0"/>
        <v>1.1838759424263192</v>
      </c>
      <c r="F7" s="8">
        <f t="shared" si="1"/>
        <v>-288.34545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10.6</v>
      </c>
      <c r="D8" s="7">
        <f>SUM(D9)</f>
        <v>0</v>
      </c>
      <c r="E8" s="8">
        <f t="shared" si="0"/>
        <v>0</v>
      </c>
      <c r="F8" s="8">
        <f t="shared" si="1"/>
        <v>-10.6</v>
      </c>
      <c r="G8" s="1"/>
    </row>
    <row r="9" spans="1:7" s="33" customFormat="1" ht="15">
      <c r="A9" s="10">
        <v>1050300001</v>
      </c>
      <c r="B9" s="10" t="s">
        <v>9</v>
      </c>
      <c r="C9" s="8">
        <v>10.6</v>
      </c>
      <c r="D9" s="8">
        <v>0</v>
      </c>
      <c r="E9" s="8">
        <f t="shared" si="0"/>
        <v>0</v>
      </c>
      <c r="F9" s="8">
        <f t="shared" si="1"/>
        <v>-10.6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261.2</v>
      </c>
      <c r="D10" s="7">
        <f>SUM(D11:D12)</f>
        <v>2.2496400000000003</v>
      </c>
      <c r="E10" s="144">
        <f t="shared" si="0"/>
        <v>0.8612710566615621</v>
      </c>
      <c r="F10" s="8">
        <f t="shared" si="1"/>
        <v>-258.95036</v>
      </c>
      <c r="G10" s="1"/>
    </row>
    <row r="11" spans="1:7" s="33" customFormat="1" ht="15">
      <c r="A11" s="10">
        <v>1060600000</v>
      </c>
      <c r="B11" s="10" t="s">
        <v>11</v>
      </c>
      <c r="C11" s="8">
        <v>229.6</v>
      </c>
      <c r="D11" s="8">
        <v>1.20554</v>
      </c>
      <c r="E11" s="8">
        <f t="shared" si="0"/>
        <v>0.5250609756097561</v>
      </c>
      <c r="F11" s="8">
        <f t="shared" si="1"/>
        <v>-228.39445999999998</v>
      </c>
      <c r="G11" s="1"/>
    </row>
    <row r="12" spans="1:7" s="33" customFormat="1" ht="14.25" customHeight="1">
      <c r="A12" s="34">
        <v>1060103010</v>
      </c>
      <c r="B12" s="35" t="s">
        <v>12</v>
      </c>
      <c r="C12" s="51">
        <v>31.6</v>
      </c>
      <c r="D12" s="51">
        <v>1.0441</v>
      </c>
      <c r="E12" s="8">
        <f t="shared" si="0"/>
        <v>3.3041139240506325</v>
      </c>
      <c r="F12" s="8">
        <f t="shared" si="1"/>
        <v>-30.5559</v>
      </c>
      <c r="G12" s="1"/>
    </row>
    <row r="13" spans="1:7" s="33" customFormat="1" ht="35.25" customHeight="1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" customHeight="1">
      <c r="A15" s="6"/>
      <c r="B15" s="6" t="s">
        <v>15</v>
      </c>
      <c r="C15" s="7">
        <f>SUM(C16:C19)</f>
        <v>21</v>
      </c>
      <c r="D15" s="7">
        <f>SUM(D16:D19)</f>
        <v>2.37228</v>
      </c>
      <c r="E15" s="8">
        <f t="shared" si="0"/>
        <v>11.296571428571427</v>
      </c>
      <c r="F15" s="8">
        <f t="shared" si="1"/>
        <v>-18.62772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30">
      <c r="A17" s="10">
        <v>1080400001</v>
      </c>
      <c r="B17" s="11" t="s">
        <v>17</v>
      </c>
      <c r="C17" s="8">
        <v>21</v>
      </c>
      <c r="D17" s="8">
        <v>2.37228</v>
      </c>
      <c r="E17" s="8">
        <f t="shared" si="0"/>
        <v>11.296571428571427</v>
      </c>
      <c r="F17" s="8">
        <f t="shared" si="1"/>
        <v>-18.62772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SUM(C21:C38)</f>
        <v>83</v>
      </c>
      <c r="D20" s="7">
        <f>SUM(D21:D37)</f>
        <v>1.12003</v>
      </c>
      <c r="E20" s="8">
        <f t="shared" si="0"/>
        <v>1.3494337349397592</v>
      </c>
      <c r="F20" s="8">
        <f t="shared" si="1"/>
        <v>-81.87997</v>
      </c>
      <c r="G20" s="1"/>
    </row>
    <row r="21" spans="1:7" s="33" customFormat="1" ht="15">
      <c r="A21" s="10">
        <v>1110501101</v>
      </c>
      <c r="B21" s="10" t="s">
        <v>22</v>
      </c>
      <c r="C21" s="8">
        <v>22</v>
      </c>
      <c r="D21" s="8">
        <v>1.12003</v>
      </c>
      <c r="E21" s="8">
        <f t="shared" si="0"/>
        <v>5.091045454545455</v>
      </c>
      <c r="F21" s="8">
        <f t="shared" si="1"/>
        <v>-20.87997</v>
      </c>
      <c r="G21" s="1"/>
    </row>
    <row r="22" spans="1:7" s="33" customFormat="1" ht="15" customHeight="1">
      <c r="A22" s="10">
        <v>1110503505</v>
      </c>
      <c r="B22" s="10" t="s">
        <v>23</v>
      </c>
      <c r="C22" s="8">
        <v>20</v>
      </c>
      <c r="D22" s="8">
        <v>0</v>
      </c>
      <c r="E22" s="8">
        <f t="shared" si="0"/>
        <v>0</v>
      </c>
      <c r="F22" s="8">
        <f t="shared" si="1"/>
        <v>-20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7.5" customHeight="1" hidden="1">
      <c r="A25" s="10">
        <v>1130000000</v>
      </c>
      <c r="B25" s="287" t="s">
        <v>273</v>
      </c>
      <c r="C25" s="8"/>
      <c r="D25" s="8"/>
      <c r="E25" s="8"/>
      <c r="F25" s="8"/>
      <c r="G25" s="1"/>
    </row>
    <row r="26" spans="1:7" s="33" customFormat="1" ht="13.5" customHeight="1">
      <c r="A26" s="10">
        <v>1140601410</v>
      </c>
      <c r="B26" s="11" t="s">
        <v>27</v>
      </c>
      <c r="C26" s="8">
        <v>40</v>
      </c>
      <c r="D26" s="8">
        <v>0</v>
      </c>
      <c r="E26" s="8">
        <f t="shared" si="0"/>
        <v>0</v>
      </c>
      <c r="F26" s="8">
        <f t="shared" si="1"/>
        <v>-40</v>
      </c>
      <c r="G26" s="1"/>
    </row>
    <row r="27" spans="1:7" s="33" customFormat="1" ht="1.5" customHeight="1" hidden="1">
      <c r="A27" s="10">
        <v>1160000000</v>
      </c>
      <c r="B27" s="10" t="s">
        <v>28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1160301001</v>
      </c>
      <c r="B28" s="11" t="s">
        <v>29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15" hidden="1">
      <c r="A29" s="10">
        <v>1160303001</v>
      </c>
      <c r="B29" s="11" t="s">
        <v>30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1160600000</v>
      </c>
      <c r="B30" s="11" t="s">
        <v>31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30" hidden="1">
      <c r="A31" s="10">
        <v>1160800001</v>
      </c>
      <c r="B31" s="11" t="s">
        <v>32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1162504001</v>
      </c>
      <c r="B32" s="11" t="s">
        <v>33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1162700001</v>
      </c>
      <c r="B33" s="11" t="s">
        <v>34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53.25" customHeight="1">
      <c r="A34" s="360">
        <v>1130305010</v>
      </c>
      <c r="B34" s="364" t="s">
        <v>275</v>
      </c>
      <c r="C34" s="365">
        <v>1</v>
      </c>
      <c r="D34" s="365">
        <v>0</v>
      </c>
      <c r="E34" s="365">
        <f t="shared" si="0"/>
        <v>0</v>
      </c>
      <c r="F34" s="365">
        <f t="shared" si="1"/>
        <v>-1</v>
      </c>
      <c r="G34" s="304"/>
    </row>
    <row r="35" spans="1:7" s="33" customFormat="1" ht="17.25" customHeight="1" hidden="1">
      <c r="A35" s="10">
        <v>1163000000</v>
      </c>
      <c r="B35" s="11" t="s">
        <v>36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8" customHeight="1" hidden="1">
      <c r="A36" s="10">
        <v>1169000000</v>
      </c>
      <c r="B36" s="11" t="s">
        <v>37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14.25" customHeight="1">
      <c r="A37" s="10">
        <v>1170505005</v>
      </c>
      <c r="B37" s="10" t="s">
        <v>38</v>
      </c>
      <c r="C37" s="8"/>
      <c r="D37" s="8">
        <v>0</v>
      </c>
      <c r="E37" s="8" t="e">
        <f t="shared" si="0"/>
        <v>#DIV/0!</v>
      </c>
      <c r="F37" s="8">
        <f t="shared" si="1"/>
        <v>0</v>
      </c>
      <c r="G37" s="1"/>
    </row>
    <row r="38" spans="1:7" s="33" customFormat="1" ht="15" hidden="1">
      <c r="A38" s="10">
        <v>1190500010</v>
      </c>
      <c r="B38" s="10" t="s">
        <v>214</v>
      </c>
      <c r="C38" s="8"/>
      <c r="D38" s="8"/>
      <c r="E38" s="8"/>
      <c r="F38" s="8"/>
      <c r="G38" s="1"/>
    </row>
    <row r="39" spans="1:7" s="33" customFormat="1" ht="15.75">
      <c r="A39" s="6"/>
      <c r="B39" s="6" t="s">
        <v>39</v>
      </c>
      <c r="C39" s="7">
        <f>SUM(C20,C5)</f>
        <v>667.6</v>
      </c>
      <c r="D39" s="7">
        <f>SUM(D20,D5)</f>
        <v>9.1965</v>
      </c>
      <c r="E39" s="8">
        <f t="shared" si="0"/>
        <v>1.3775464349910127</v>
      </c>
      <c r="F39" s="8">
        <f t="shared" si="1"/>
        <v>-658.4035</v>
      </c>
      <c r="G39" s="1"/>
    </row>
    <row r="40" spans="1:7" s="33" customFormat="1" ht="15.75">
      <c r="A40" s="6"/>
      <c r="B40" s="6" t="s">
        <v>40</v>
      </c>
      <c r="C40" s="7">
        <f>SUM(C41:C45)</f>
        <v>4182.718</v>
      </c>
      <c r="D40" s="7">
        <f>SUM(D41:D45)</f>
        <v>206.1</v>
      </c>
      <c r="E40" s="8">
        <f t="shared" si="0"/>
        <v>4.927418009055356</v>
      </c>
      <c r="F40" s="8">
        <f t="shared" si="1"/>
        <v>-3976.618</v>
      </c>
      <c r="G40" s="1"/>
    </row>
    <row r="41" spans="1:7" s="33" customFormat="1" ht="15">
      <c r="A41" s="10">
        <v>2020100000</v>
      </c>
      <c r="B41" s="10" t="s">
        <v>272</v>
      </c>
      <c r="C41" s="8">
        <v>2296.8</v>
      </c>
      <c r="D41" s="8">
        <v>196.5</v>
      </c>
      <c r="E41" s="8">
        <f t="shared" si="0"/>
        <v>8.555381400208987</v>
      </c>
      <c r="F41" s="8">
        <f t="shared" si="1"/>
        <v>-2100.3</v>
      </c>
      <c r="G41" s="1"/>
    </row>
    <row r="42" spans="1:7" s="33" customFormat="1" ht="15.75">
      <c r="A42" s="306">
        <v>20201070100</v>
      </c>
      <c r="B42" s="306" t="s">
        <v>278</v>
      </c>
      <c r="C42" s="8">
        <v>117.7</v>
      </c>
      <c r="D42" s="8">
        <v>0</v>
      </c>
      <c r="E42" s="8"/>
      <c r="F42" s="8"/>
      <c r="G42" s="1"/>
    </row>
    <row r="43" spans="1:7" s="33" customFormat="1" ht="15">
      <c r="A43" s="10">
        <v>2020200000</v>
      </c>
      <c r="B43" s="10" t="s">
        <v>221</v>
      </c>
      <c r="C43" s="8">
        <v>235.3</v>
      </c>
      <c r="D43" s="8">
        <v>0</v>
      </c>
      <c r="E43" s="8">
        <f t="shared" si="0"/>
        <v>0</v>
      </c>
      <c r="F43" s="8">
        <f t="shared" si="1"/>
        <v>-235.3</v>
      </c>
      <c r="G43" s="1"/>
    </row>
    <row r="44" spans="1:7" s="33" customFormat="1" ht="15" customHeight="1">
      <c r="A44" s="10">
        <v>2020300000</v>
      </c>
      <c r="B44" s="10" t="s">
        <v>222</v>
      </c>
      <c r="C44" s="8">
        <v>1532.918</v>
      </c>
      <c r="D44" s="8">
        <v>9.6</v>
      </c>
      <c r="E44" s="8">
        <f t="shared" si="0"/>
        <v>0.6262565903720878</v>
      </c>
      <c r="F44" s="8">
        <f t="shared" si="1"/>
        <v>-1523.318</v>
      </c>
      <c r="G44" s="1"/>
    </row>
    <row r="45" spans="1:7" s="33" customFormat="1" ht="15" customHeight="1">
      <c r="A45" s="10">
        <v>2020400000</v>
      </c>
      <c r="B45" s="10" t="s">
        <v>118</v>
      </c>
      <c r="C45" s="8">
        <v>0</v>
      </c>
      <c r="D45" s="8">
        <v>0</v>
      </c>
      <c r="E45" s="8" t="e">
        <f>D45/C45*100</f>
        <v>#DIV/0!</v>
      </c>
      <c r="F45" s="8">
        <f>D45-C45</f>
        <v>0</v>
      </c>
      <c r="G45" s="1"/>
    </row>
    <row r="46" spans="1:7" s="33" customFormat="1" ht="31.5">
      <c r="A46" s="6">
        <v>3000000000</v>
      </c>
      <c r="B46" s="12" t="s">
        <v>43</v>
      </c>
      <c r="C46" s="7">
        <v>34</v>
      </c>
      <c r="D46" s="7">
        <v>0</v>
      </c>
      <c r="E46" s="8">
        <f t="shared" si="0"/>
        <v>0</v>
      </c>
      <c r="F46" s="8">
        <f t="shared" si="1"/>
        <v>-34</v>
      </c>
      <c r="G46" s="1"/>
    </row>
    <row r="47" spans="1:7" s="33" customFormat="1" ht="15.75">
      <c r="A47" s="6"/>
      <c r="B47" s="6" t="s">
        <v>44</v>
      </c>
      <c r="C47" s="7">
        <f>SUM(C40,C39)</f>
        <v>4850.318</v>
      </c>
      <c r="D47" s="7">
        <f>SUM(D40,D39)</f>
        <v>215.29649999999998</v>
      </c>
      <c r="E47" s="8">
        <f t="shared" si="0"/>
        <v>4.438812053147855</v>
      </c>
      <c r="F47" s="8">
        <f t="shared" si="1"/>
        <v>-4635.0215</v>
      </c>
      <c r="G47" s="1"/>
    </row>
    <row r="48" spans="1:7" s="33" customFormat="1" ht="15.75">
      <c r="A48" s="6"/>
      <c r="B48" s="9" t="s">
        <v>45</v>
      </c>
      <c r="C48" s="7">
        <f>C98-C47</f>
        <v>92.29999999999927</v>
      </c>
      <c r="D48" s="7">
        <f>D98-D47</f>
        <v>-197.73270999999997</v>
      </c>
      <c r="E48" s="8">
        <f t="shared" si="0"/>
        <v>-214.2282881906842</v>
      </c>
      <c r="F48" s="8">
        <f t="shared" si="1"/>
        <v>-290.03270999999927</v>
      </c>
      <c r="G48" s="14"/>
    </row>
    <row r="49" spans="1:7" s="33" customFormat="1" ht="8.25" customHeight="1">
      <c r="A49" s="15"/>
      <c r="B49" s="16"/>
      <c r="C49" s="17"/>
      <c r="D49" s="17"/>
      <c r="E49" s="258"/>
      <c r="F49" s="258"/>
      <c r="G49" s="14"/>
    </row>
    <row r="50" spans="1:6" s="33" customFormat="1" ht="3" customHeight="1">
      <c r="A50" s="31"/>
      <c r="B50" s="32"/>
      <c r="C50" s="259"/>
      <c r="D50" s="259"/>
      <c r="E50" s="259"/>
      <c r="F50" s="259"/>
    </row>
    <row r="51" spans="1:7" s="33" customFormat="1" ht="15">
      <c r="A51" s="37"/>
      <c r="B51" s="38"/>
      <c r="C51" s="66"/>
      <c r="D51" s="66"/>
      <c r="E51" s="66"/>
      <c r="F51" s="66"/>
      <c r="G51" s="36"/>
    </row>
    <row r="52" spans="1:7" s="33" customFormat="1" ht="63">
      <c r="A52" s="39" t="s">
        <v>0</v>
      </c>
      <c r="B52" s="39" t="s">
        <v>46</v>
      </c>
      <c r="C52" s="295" t="s">
        <v>303</v>
      </c>
      <c r="D52" s="296" t="s">
        <v>304</v>
      </c>
      <c r="E52" s="260" t="s">
        <v>2</v>
      </c>
      <c r="F52" s="261" t="s">
        <v>3</v>
      </c>
      <c r="G52" s="36"/>
    </row>
    <row r="53" spans="1:7" s="33" customFormat="1" ht="15.75">
      <c r="A53" s="288">
        <v>1</v>
      </c>
      <c r="B53" s="41">
        <v>2</v>
      </c>
      <c r="C53" s="288">
        <v>3</v>
      </c>
      <c r="D53" s="41">
        <v>4</v>
      </c>
      <c r="E53" s="288">
        <v>5</v>
      </c>
      <c r="F53" s="41">
        <v>6</v>
      </c>
      <c r="G53" s="36"/>
    </row>
    <row r="54" spans="1:7" s="33" customFormat="1" ht="15.75">
      <c r="A54" s="42" t="s">
        <v>47</v>
      </c>
      <c r="B54" s="43" t="s">
        <v>48</v>
      </c>
      <c r="C54" s="44">
        <f>SUM(C55:C58)</f>
        <v>726.918</v>
      </c>
      <c r="D54" s="44">
        <f>SUM(D55:D58)</f>
        <v>-0.43621</v>
      </c>
      <c r="E54" s="8">
        <f aca="true" t="shared" si="2" ref="E54:E98">D54/C54*100</f>
        <v>-0.06000814397222245</v>
      </c>
      <c r="F54" s="8">
        <f aca="true" t="shared" si="3" ref="F54:F98">D54-C54</f>
        <v>-727.35421</v>
      </c>
      <c r="G54" s="36"/>
    </row>
    <row r="55" spans="1:7" s="33" customFormat="1" ht="15.75">
      <c r="A55" s="45" t="s">
        <v>49</v>
      </c>
      <c r="B55" s="46" t="s">
        <v>50</v>
      </c>
      <c r="C55" s="47">
        <v>720.618</v>
      </c>
      <c r="D55" s="47">
        <v>-0.43621</v>
      </c>
      <c r="E55" s="8">
        <f t="shared" si="2"/>
        <v>-0.06053276493232198</v>
      </c>
      <c r="F55" s="8">
        <f t="shared" si="3"/>
        <v>-721.05421</v>
      </c>
      <c r="G55" s="36"/>
    </row>
    <row r="56" spans="1:7" s="33" customFormat="1" ht="15.75">
      <c r="A56" s="45" t="s">
        <v>156</v>
      </c>
      <c r="B56" s="50" t="s">
        <v>225</v>
      </c>
      <c r="C56" s="47">
        <v>0</v>
      </c>
      <c r="D56" s="47">
        <v>0</v>
      </c>
      <c r="E56" s="8"/>
      <c r="F56" s="8"/>
      <c r="G56" s="36"/>
    </row>
    <row r="57" spans="1:7" s="33" customFormat="1" ht="15.75" customHeight="1">
      <c r="A57" s="45" t="s">
        <v>122</v>
      </c>
      <c r="B57" s="46" t="s">
        <v>306</v>
      </c>
      <c r="C57" s="47">
        <v>6.3</v>
      </c>
      <c r="D57" s="47"/>
      <c r="E57" s="8">
        <f>D57/C57*100</f>
        <v>0</v>
      </c>
      <c r="F57" s="8">
        <f>D57-C57</f>
        <v>-6.3</v>
      </c>
      <c r="G57" s="36"/>
    </row>
    <row r="58" spans="1:7" s="33" customFormat="1" ht="15.75">
      <c r="A58" s="45" t="s">
        <v>126</v>
      </c>
      <c r="B58" s="46" t="s">
        <v>219</v>
      </c>
      <c r="C58" s="47">
        <v>0</v>
      </c>
      <c r="D58" s="47"/>
      <c r="E58" s="8" t="e">
        <f>D58/C58*100</f>
        <v>#DIV/0!</v>
      </c>
      <c r="F58" s="8">
        <f>D58-C58</f>
        <v>0</v>
      </c>
      <c r="G58" s="36"/>
    </row>
    <row r="59" spans="1:7" s="33" customFormat="1" ht="15.75">
      <c r="A59" s="42" t="s">
        <v>51</v>
      </c>
      <c r="B59" s="48" t="s">
        <v>52</v>
      </c>
      <c r="C59" s="44">
        <f>SUM(C60)</f>
        <v>115.4</v>
      </c>
      <c r="D59" s="44">
        <f>SUM(D60)</f>
        <v>0</v>
      </c>
      <c r="E59" s="8">
        <f t="shared" si="2"/>
        <v>0</v>
      </c>
      <c r="F59" s="8">
        <f t="shared" si="3"/>
        <v>-115.4</v>
      </c>
      <c r="G59" s="36"/>
    </row>
    <row r="60" spans="1:6" s="33" customFormat="1" ht="15.75">
      <c r="A60" s="49" t="s">
        <v>53</v>
      </c>
      <c r="B60" s="50" t="s">
        <v>54</v>
      </c>
      <c r="C60" s="51">
        <v>115.4</v>
      </c>
      <c r="D60" s="51">
        <v>0</v>
      </c>
      <c r="E60" s="8">
        <f t="shared" si="2"/>
        <v>0</v>
      </c>
      <c r="F60" s="8">
        <f t="shared" si="3"/>
        <v>-115.4</v>
      </c>
    </row>
    <row r="61" spans="1:7" s="23" customFormat="1" ht="15" customHeight="1">
      <c r="A61" s="25" t="s">
        <v>55</v>
      </c>
      <c r="B61" s="26" t="s">
        <v>56</v>
      </c>
      <c r="C61" s="27">
        <f>SUM(C62:C64)</f>
        <v>10.7</v>
      </c>
      <c r="D61" s="27">
        <f>SUM(D62:D64)</f>
        <v>0</v>
      </c>
      <c r="E61" s="8">
        <f t="shared" si="2"/>
        <v>0</v>
      </c>
      <c r="F61" s="8">
        <f t="shared" si="3"/>
        <v>-10.7</v>
      </c>
      <c r="G61" s="24"/>
    </row>
    <row r="62" spans="1:7" s="23" customFormat="1" ht="0.75" customHeight="1" hidden="1">
      <c r="A62" s="28" t="s">
        <v>57</v>
      </c>
      <c r="B62" s="29" t="s">
        <v>58</v>
      </c>
      <c r="C62" s="30"/>
      <c r="D62" s="30"/>
      <c r="E62" s="8" t="e">
        <f t="shared" si="2"/>
        <v>#DIV/0!</v>
      </c>
      <c r="F62" s="8">
        <f t="shared" si="3"/>
        <v>0</v>
      </c>
      <c r="G62" s="24"/>
    </row>
    <row r="63" spans="1:7" s="23" customFormat="1" ht="15.75">
      <c r="A63" s="28" t="s">
        <v>226</v>
      </c>
      <c r="B63" s="29" t="s">
        <v>227</v>
      </c>
      <c r="C63" s="30">
        <v>10.7</v>
      </c>
      <c r="D63" s="30">
        <v>0</v>
      </c>
      <c r="E63" s="8">
        <f>D63/C63*100</f>
        <v>0</v>
      </c>
      <c r="F63" s="8">
        <f>D63-C63</f>
        <v>-10.7</v>
      </c>
      <c r="G63" s="24"/>
    </row>
    <row r="64" spans="1:7" s="23" customFormat="1" ht="15.75">
      <c r="A64" s="28" t="s">
        <v>59</v>
      </c>
      <c r="B64" s="29" t="s">
        <v>60</v>
      </c>
      <c r="C64" s="30"/>
      <c r="D64" s="30"/>
      <c r="E64" s="8" t="e">
        <f t="shared" si="2"/>
        <v>#DIV/0!</v>
      </c>
      <c r="F64" s="8">
        <f t="shared" si="3"/>
        <v>0</v>
      </c>
      <c r="G64" s="24"/>
    </row>
    <row r="65" spans="1:7" s="33" customFormat="1" ht="15.75">
      <c r="A65" s="42" t="s">
        <v>61</v>
      </c>
      <c r="B65" s="43" t="s">
        <v>62</v>
      </c>
      <c r="C65" s="44">
        <f>SUM(C66:C68)</f>
        <v>35</v>
      </c>
      <c r="D65" s="44">
        <f>SUM(D66:D68)</f>
        <v>0</v>
      </c>
      <c r="E65" s="8">
        <f t="shared" si="2"/>
        <v>0</v>
      </c>
      <c r="F65" s="8">
        <f t="shared" si="3"/>
        <v>-35</v>
      </c>
      <c r="G65" s="36"/>
    </row>
    <row r="66" spans="1:7" s="33" customFormat="1" ht="13.5" customHeight="1">
      <c r="A66" s="45" t="s">
        <v>64</v>
      </c>
      <c r="B66" s="46" t="s">
        <v>65</v>
      </c>
      <c r="C66" s="47">
        <v>0</v>
      </c>
      <c r="D66" s="47">
        <v>0</v>
      </c>
      <c r="E66" s="8" t="e">
        <f t="shared" si="2"/>
        <v>#DIV/0!</v>
      </c>
      <c r="F66" s="8">
        <f t="shared" si="3"/>
        <v>0</v>
      </c>
      <c r="G66" s="36"/>
    </row>
    <row r="67" spans="1:7" s="33" customFormat="1" ht="15.75">
      <c r="A67" s="45" t="s">
        <v>63</v>
      </c>
      <c r="B67" s="53" t="s">
        <v>143</v>
      </c>
      <c r="C67" s="47"/>
      <c r="D67" s="47"/>
      <c r="E67" s="8" t="e">
        <f t="shared" si="2"/>
        <v>#DIV/0!</v>
      </c>
      <c r="F67" s="8">
        <f t="shared" si="3"/>
        <v>0</v>
      </c>
      <c r="G67" s="36"/>
    </row>
    <row r="68" spans="1:7" s="33" customFormat="1" ht="15.75">
      <c r="A68" s="28" t="s">
        <v>131</v>
      </c>
      <c r="B68" s="29" t="s">
        <v>140</v>
      </c>
      <c r="C68" s="47">
        <v>35</v>
      </c>
      <c r="D68" s="47">
        <v>0</v>
      </c>
      <c r="E68" s="8">
        <f t="shared" si="2"/>
        <v>0</v>
      </c>
      <c r="F68" s="8">
        <f t="shared" si="3"/>
        <v>-35</v>
      </c>
      <c r="G68" s="36"/>
    </row>
    <row r="69" spans="1:7" s="52" customFormat="1" ht="15" customHeight="1">
      <c r="A69" s="42" t="s">
        <v>66</v>
      </c>
      <c r="B69" s="43" t="s">
        <v>67</v>
      </c>
      <c r="C69" s="44">
        <f>SUM(C70:C73)</f>
        <v>2126</v>
      </c>
      <c r="D69" s="44">
        <f>SUM(D70:D73)</f>
        <v>0</v>
      </c>
      <c r="E69" s="8">
        <f t="shared" si="2"/>
        <v>0</v>
      </c>
      <c r="F69" s="8">
        <f t="shared" si="3"/>
        <v>-2126</v>
      </c>
      <c r="G69" s="36"/>
    </row>
    <row r="70" spans="1:7" s="33" customFormat="1" ht="15.75" hidden="1">
      <c r="A70" s="45" t="s">
        <v>68</v>
      </c>
      <c r="B70" s="46" t="s">
        <v>69</v>
      </c>
      <c r="C70" s="47"/>
      <c r="D70" s="47"/>
      <c r="E70" s="8" t="e">
        <f t="shared" si="2"/>
        <v>#DIV/0!</v>
      </c>
      <c r="F70" s="8">
        <f t="shared" si="3"/>
        <v>0</v>
      </c>
      <c r="G70" s="36"/>
    </row>
    <row r="71" spans="1:7" s="33" customFormat="1" ht="15.75">
      <c r="A71" s="45" t="s">
        <v>68</v>
      </c>
      <c r="B71" s="46" t="s">
        <v>69</v>
      </c>
      <c r="C71" s="47">
        <v>1417.4</v>
      </c>
      <c r="D71" s="47">
        <v>0</v>
      </c>
      <c r="E71" s="8">
        <f t="shared" si="2"/>
        <v>0</v>
      </c>
      <c r="F71" s="8">
        <f t="shared" si="3"/>
        <v>-1417.4</v>
      </c>
      <c r="G71" s="36"/>
    </row>
    <row r="72" spans="1:7" s="54" customFormat="1" ht="15.75">
      <c r="A72" s="45" t="s">
        <v>70</v>
      </c>
      <c r="B72" s="53" t="s">
        <v>71</v>
      </c>
      <c r="C72" s="47">
        <v>18</v>
      </c>
      <c r="D72" s="47">
        <v>0</v>
      </c>
      <c r="E72" s="8">
        <f t="shared" si="2"/>
        <v>0</v>
      </c>
      <c r="F72" s="8">
        <f t="shared" si="3"/>
        <v>-18</v>
      </c>
      <c r="G72" s="36"/>
    </row>
    <row r="73" spans="1:7" s="33" customFormat="1" ht="21" customHeight="1">
      <c r="A73" s="49" t="s">
        <v>72</v>
      </c>
      <c r="B73" s="50" t="s">
        <v>73</v>
      </c>
      <c r="C73" s="51">
        <v>690.6</v>
      </c>
      <c r="D73" s="51">
        <v>0</v>
      </c>
      <c r="E73" s="8">
        <f t="shared" si="2"/>
        <v>0</v>
      </c>
      <c r="F73" s="8">
        <f t="shared" si="3"/>
        <v>-690.6</v>
      </c>
      <c r="G73" s="55"/>
    </row>
    <row r="74" spans="1:7" s="54" customFormat="1" ht="15" customHeight="1" hidden="1">
      <c r="A74" s="42" t="s">
        <v>74</v>
      </c>
      <c r="B74" s="56" t="s">
        <v>75</v>
      </c>
      <c r="C74" s="44">
        <f>SUM(C75)</f>
        <v>0</v>
      </c>
      <c r="D74" s="44">
        <f>SUM(D75)</f>
        <v>0</v>
      </c>
      <c r="E74" s="8" t="e">
        <f t="shared" si="2"/>
        <v>#DIV/0!</v>
      </c>
      <c r="F74" s="8">
        <f t="shared" si="3"/>
        <v>0</v>
      </c>
      <c r="G74" s="36"/>
    </row>
    <row r="75" spans="1:7" s="33" customFormat="1" ht="31.5" hidden="1">
      <c r="A75" s="45" t="s">
        <v>76</v>
      </c>
      <c r="B75" s="53" t="s">
        <v>77</v>
      </c>
      <c r="C75" s="47"/>
      <c r="D75" s="47"/>
      <c r="E75" s="8" t="e">
        <f t="shared" si="2"/>
        <v>#DIV/0!</v>
      </c>
      <c r="F75" s="8">
        <f t="shared" si="3"/>
        <v>0</v>
      </c>
      <c r="G75" s="55"/>
    </row>
    <row r="76" spans="1:7" s="33" customFormat="1" ht="15" customHeight="1" hidden="1">
      <c r="A76" s="42" t="s">
        <v>78</v>
      </c>
      <c r="B76" s="56" t="s">
        <v>79</v>
      </c>
      <c r="C76" s="44">
        <f>SUM(C77:C80)</f>
        <v>0</v>
      </c>
      <c r="D76" s="44">
        <f>SUM(D77:D80)</f>
        <v>0</v>
      </c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80</v>
      </c>
      <c r="B77" s="53" t="s">
        <v>81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82</v>
      </c>
      <c r="B78" s="53" t="s">
        <v>83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15.75" hidden="1">
      <c r="A79" s="45" t="s">
        <v>84</v>
      </c>
      <c r="B79" s="53" t="s">
        <v>85</v>
      </c>
      <c r="C79" s="47"/>
      <c r="D79" s="47"/>
      <c r="E79" s="8" t="e">
        <f t="shared" si="2"/>
        <v>#DIV/0!</v>
      </c>
      <c r="F79" s="8">
        <f t="shared" si="3"/>
        <v>0</v>
      </c>
      <c r="G79" s="36"/>
    </row>
    <row r="80" spans="1:7" s="33" customFormat="1" ht="15.75" hidden="1">
      <c r="A80" s="45" t="s">
        <v>86</v>
      </c>
      <c r="B80" s="53" t="s">
        <v>87</v>
      </c>
      <c r="C80" s="47"/>
      <c r="D80" s="47"/>
      <c r="E80" s="8" t="e">
        <f t="shared" si="2"/>
        <v>#DIV/0!</v>
      </c>
      <c r="F80" s="8">
        <f t="shared" si="3"/>
        <v>0</v>
      </c>
      <c r="G80" s="36"/>
    </row>
    <row r="81" spans="1:7" s="33" customFormat="1" ht="31.5">
      <c r="A81" s="42" t="s">
        <v>88</v>
      </c>
      <c r="B81" s="43" t="s">
        <v>89</v>
      </c>
      <c r="C81" s="44">
        <f>SUM(C82:C83)</f>
        <v>1729.4</v>
      </c>
      <c r="D81" s="44">
        <f>SUM(D82:D83)</f>
        <v>18</v>
      </c>
      <c r="E81" s="8">
        <f t="shared" si="2"/>
        <v>1.0408234069619522</v>
      </c>
      <c r="F81" s="8">
        <f t="shared" si="3"/>
        <v>-1711.4</v>
      </c>
      <c r="G81" s="36"/>
    </row>
    <row r="82" spans="1:7" s="33" customFormat="1" ht="15.75">
      <c r="A82" s="45" t="s">
        <v>90</v>
      </c>
      <c r="B82" s="46" t="s">
        <v>91</v>
      </c>
      <c r="C82" s="47">
        <v>1729.4</v>
      </c>
      <c r="D82" s="47">
        <v>18</v>
      </c>
      <c r="E82" s="8">
        <f t="shared" si="2"/>
        <v>1.0408234069619522</v>
      </c>
      <c r="F82" s="8">
        <f t="shared" si="3"/>
        <v>-1711.4</v>
      </c>
      <c r="G82" s="36"/>
    </row>
    <row r="83" spans="1:7" s="52" customFormat="1" ht="15.75" hidden="1">
      <c r="A83" s="45" t="s">
        <v>92</v>
      </c>
      <c r="B83" s="46" t="s">
        <v>93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3.5" customHeight="1">
      <c r="A84" s="42" t="s">
        <v>94</v>
      </c>
      <c r="B84" s="43" t="s">
        <v>95</v>
      </c>
      <c r="C84" s="44">
        <f>SUM(C85:C90)</f>
        <v>13</v>
      </c>
      <c r="D84" s="44">
        <f>SUM(D85:D90)</f>
        <v>0</v>
      </c>
      <c r="E84" s="8">
        <f t="shared" si="2"/>
        <v>0</v>
      </c>
      <c r="F84" s="8">
        <f t="shared" si="3"/>
        <v>-13</v>
      </c>
      <c r="G84" s="36"/>
    </row>
    <row r="85" spans="1:7" s="33" customFormat="1" ht="15.75" hidden="1">
      <c r="A85" s="45" t="s">
        <v>96</v>
      </c>
      <c r="B85" s="46" t="s">
        <v>148</v>
      </c>
      <c r="C85" s="47"/>
      <c r="D85" s="47"/>
      <c r="E85" s="8" t="e">
        <f t="shared" si="2"/>
        <v>#DIV/0!</v>
      </c>
      <c r="F85" s="8">
        <f t="shared" si="3"/>
        <v>0</v>
      </c>
      <c r="G85" s="36"/>
    </row>
    <row r="86" spans="1:7" s="33" customFormat="1" ht="15.75" hidden="1">
      <c r="A86" s="45" t="s">
        <v>97</v>
      </c>
      <c r="B86" s="46" t="s">
        <v>98</v>
      </c>
      <c r="C86" s="47"/>
      <c r="D86" s="47"/>
      <c r="E86" s="8" t="e">
        <f t="shared" si="2"/>
        <v>#DIV/0!</v>
      </c>
      <c r="F86" s="8">
        <f t="shared" si="3"/>
        <v>0</v>
      </c>
      <c r="G86" s="36"/>
    </row>
    <row r="87" spans="1:7" s="33" customFormat="1" ht="17.25" customHeight="1" hidden="1">
      <c r="A87" s="49" t="s">
        <v>99</v>
      </c>
      <c r="B87" s="50" t="s">
        <v>149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s="54" customFormat="1" ht="15.75" hidden="1">
      <c r="A88" s="57" t="s">
        <v>100</v>
      </c>
      <c r="B88" s="58" t="s">
        <v>101</v>
      </c>
      <c r="C88" s="51"/>
      <c r="D88" s="51"/>
      <c r="E88" s="8" t="e">
        <f t="shared" si="2"/>
        <v>#DIV/0!</v>
      </c>
      <c r="F88" s="8">
        <f t="shared" si="3"/>
        <v>0</v>
      </c>
      <c r="G88" s="36"/>
    </row>
    <row r="89" spans="1:7" s="33" customFormat="1" ht="12.75" customHeight="1">
      <c r="A89" s="49" t="s">
        <v>102</v>
      </c>
      <c r="B89" s="50" t="s">
        <v>103</v>
      </c>
      <c r="C89" s="51">
        <v>13</v>
      </c>
      <c r="D89" s="51">
        <v>0</v>
      </c>
      <c r="E89" s="8">
        <f t="shared" si="2"/>
        <v>0</v>
      </c>
      <c r="F89" s="8">
        <f t="shared" si="3"/>
        <v>-13</v>
      </c>
      <c r="G89" s="55"/>
    </row>
    <row r="90" spans="1:7" s="33" customFormat="1" ht="31.5" hidden="1">
      <c r="A90" s="49" t="s">
        <v>104</v>
      </c>
      <c r="B90" s="50" t="s">
        <v>105</v>
      </c>
      <c r="C90" s="51"/>
      <c r="D90" s="51"/>
      <c r="E90" s="8" t="e">
        <f t="shared" si="2"/>
        <v>#DIV/0!</v>
      </c>
      <c r="F90" s="8">
        <f t="shared" si="3"/>
        <v>0</v>
      </c>
      <c r="G90" s="36"/>
    </row>
    <row r="91" spans="1:7" s="33" customFormat="1" ht="15.75">
      <c r="A91" s="59">
        <v>1000</v>
      </c>
      <c r="B91" s="60" t="s">
        <v>106</v>
      </c>
      <c r="C91" s="44">
        <f>SUM(C92:C94)</f>
        <v>186.2</v>
      </c>
      <c r="D91" s="44">
        <f>SUM(D92:D94)</f>
        <v>0</v>
      </c>
      <c r="E91" s="8">
        <f t="shared" si="2"/>
        <v>0</v>
      </c>
      <c r="F91" s="8">
        <f t="shared" si="3"/>
        <v>-186.2</v>
      </c>
      <c r="G91" s="36"/>
    </row>
    <row r="92" spans="1:7" s="33" customFormat="1" ht="15" customHeight="1">
      <c r="A92" s="61">
        <v>1003</v>
      </c>
      <c r="B92" s="62" t="s">
        <v>107</v>
      </c>
      <c r="C92" s="47">
        <v>186.2</v>
      </c>
      <c r="D92" s="47">
        <v>0</v>
      </c>
      <c r="E92" s="8">
        <f t="shared" si="2"/>
        <v>0</v>
      </c>
      <c r="F92" s="8">
        <f t="shared" si="3"/>
        <v>-186.2</v>
      </c>
      <c r="G92" s="36"/>
    </row>
    <row r="93" spans="1:7" s="33" customFormat="1" ht="15.75" hidden="1">
      <c r="A93" s="61">
        <v>1004</v>
      </c>
      <c r="B93" s="63" t="s">
        <v>108</v>
      </c>
      <c r="C93" s="47"/>
      <c r="D93" s="47"/>
      <c r="E93" s="8" t="e">
        <f t="shared" si="2"/>
        <v>#DIV/0!</v>
      </c>
      <c r="F93" s="8">
        <f t="shared" si="3"/>
        <v>0</v>
      </c>
      <c r="G93" s="36"/>
    </row>
    <row r="94" spans="1:7" s="33" customFormat="1" ht="15.75" hidden="1">
      <c r="A94" s="64" t="s">
        <v>109</v>
      </c>
      <c r="B94" s="65" t="s">
        <v>110</v>
      </c>
      <c r="C94" s="66"/>
      <c r="D94" s="66"/>
      <c r="E94" s="8" t="e">
        <f t="shared" si="2"/>
        <v>#DIV/0!</v>
      </c>
      <c r="F94" s="8">
        <f t="shared" si="3"/>
        <v>0</v>
      </c>
      <c r="G94" s="36"/>
    </row>
    <row r="95" spans="1:6" s="33" customFormat="1" ht="14.25" customHeight="1">
      <c r="A95" s="59">
        <v>1100</v>
      </c>
      <c r="B95" s="60" t="s">
        <v>111</v>
      </c>
      <c r="C95" s="44">
        <f>SUM(C96:C97)</f>
        <v>0</v>
      </c>
      <c r="D95" s="44">
        <f>SUM(D96:D97)</f>
        <v>0</v>
      </c>
      <c r="E95" s="8" t="e">
        <f t="shared" si="2"/>
        <v>#DIV/0!</v>
      </c>
      <c r="F95" s="8">
        <f t="shared" si="3"/>
        <v>0</v>
      </c>
    </row>
    <row r="96" spans="1:6" s="33" customFormat="1" ht="15.75">
      <c r="A96" s="61">
        <v>1104</v>
      </c>
      <c r="B96" s="63" t="s">
        <v>118</v>
      </c>
      <c r="C96" s="47">
        <v>0</v>
      </c>
      <c r="D96" s="47">
        <v>0</v>
      </c>
      <c r="E96" s="8" t="e">
        <f t="shared" si="2"/>
        <v>#DIV/0!</v>
      </c>
      <c r="F96" s="8">
        <f t="shared" si="3"/>
        <v>0</v>
      </c>
    </row>
    <row r="97" spans="1:6" s="33" customFormat="1" ht="0.75" customHeight="1">
      <c r="A97" s="61">
        <v>1102</v>
      </c>
      <c r="B97" s="63" t="s">
        <v>113</v>
      </c>
      <c r="C97" s="47"/>
      <c r="D97" s="47"/>
      <c r="E97" s="8" t="e">
        <f t="shared" si="2"/>
        <v>#DIV/0!</v>
      </c>
      <c r="F97" s="8">
        <f t="shared" si="3"/>
        <v>0</v>
      </c>
    </row>
    <row r="98" spans="1:6" s="33" customFormat="1" ht="15.75">
      <c r="A98" s="67"/>
      <c r="B98" s="68" t="s">
        <v>114</v>
      </c>
      <c r="C98" s="376">
        <f>SUM(C54,C59,C61,C65,C69,C74,C76,C81,C84,C91,C95)</f>
        <v>4942.6179999999995</v>
      </c>
      <c r="D98" s="44">
        <f>SUM(D54,D59,D61,D65,D69,D74,D76,D81,D84,D91,D95)</f>
        <v>17.56379</v>
      </c>
      <c r="E98" s="8">
        <f t="shared" si="2"/>
        <v>0.355353984467341</v>
      </c>
      <c r="F98" s="8">
        <f t="shared" si="3"/>
        <v>-4925.054209999999</v>
      </c>
    </row>
    <row r="99" spans="1:6" s="33" customFormat="1" ht="15">
      <c r="A99" s="37"/>
      <c r="B99" s="38"/>
      <c r="C99" s="36"/>
      <c r="D99" s="36"/>
      <c r="E99" s="36"/>
      <c r="F99" s="36"/>
    </row>
    <row r="100" spans="1:2" s="33" customFormat="1" ht="12.75">
      <c r="A100" s="31" t="s">
        <v>115</v>
      </c>
      <c r="B100" s="31"/>
    </row>
    <row r="101" spans="1:3" s="33" customFormat="1" ht="12.75">
      <c r="A101" s="69" t="s">
        <v>116</v>
      </c>
      <c r="B101" s="69"/>
      <c r="C101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90" zoomScaleSheetLayoutView="90" zoomScalePageLayoutView="0" workbookViewId="0" topLeftCell="A42">
      <selection activeCell="D7" sqref="D7"/>
    </sheetView>
  </sheetViews>
  <sheetFormatPr defaultColWidth="9.00390625" defaultRowHeight="12.75"/>
  <cols>
    <col min="1" max="1" width="16.00390625" style="100" customWidth="1"/>
    <col min="2" max="2" width="56.75390625" style="101" customWidth="1"/>
    <col min="3" max="4" width="19.375" style="102" customWidth="1"/>
    <col min="5" max="5" width="10.875" style="102" customWidth="1"/>
    <col min="6" max="6" width="12.625" style="102" customWidth="1"/>
    <col min="7" max="16384" width="9.125" style="102" customWidth="1"/>
  </cols>
  <sheetData>
    <row r="1" spans="1:7" ht="18" customHeight="1">
      <c r="A1" s="430" t="s">
        <v>301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303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339.4</v>
      </c>
      <c r="D5" s="7">
        <f>SUM(D6,D8,D10,D13,D15)</f>
        <v>9.23661</v>
      </c>
      <c r="E5" s="8">
        <f>D5/C5*100</f>
        <v>2.7214525633470834</v>
      </c>
      <c r="F5" s="8">
        <f>D5-C5</f>
        <v>-330.16339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108.6</v>
      </c>
      <c r="D6" s="7">
        <f>SUM(D7)</f>
        <v>4.75684</v>
      </c>
      <c r="E6" s="8">
        <f aca="true" t="shared" si="0" ref="E6:E48">D6/C6*100</f>
        <v>4.380147329650093</v>
      </c>
      <c r="F6" s="8">
        <f aca="true" t="shared" si="1" ref="F6:F48">D6-C6</f>
        <v>-103.84316</v>
      </c>
      <c r="G6" s="1"/>
    </row>
    <row r="7" spans="1:7" s="33" customFormat="1" ht="15">
      <c r="A7" s="10">
        <v>1010200001</v>
      </c>
      <c r="B7" s="11" t="s">
        <v>6</v>
      </c>
      <c r="C7" s="105">
        <v>108.6</v>
      </c>
      <c r="D7" s="105">
        <v>4.75684</v>
      </c>
      <c r="E7" s="8">
        <f t="shared" si="0"/>
        <v>4.380147329650093</v>
      </c>
      <c r="F7" s="8">
        <f t="shared" si="1"/>
        <v>-103.84316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0</v>
      </c>
      <c r="D8" s="7">
        <f>SUM(D9)</f>
        <v>0</v>
      </c>
      <c r="E8" s="8" t="e">
        <f t="shared" si="0"/>
        <v>#DIV/0!</v>
      </c>
      <c r="F8" s="8">
        <f t="shared" si="1"/>
        <v>0</v>
      </c>
      <c r="G8" s="1"/>
    </row>
    <row r="9" spans="1:7" s="33" customFormat="1" ht="15">
      <c r="A9" s="10">
        <v>1050300001</v>
      </c>
      <c r="B9" s="10" t="s">
        <v>9</v>
      </c>
      <c r="C9" s="8">
        <v>0</v>
      </c>
      <c r="D9" s="8">
        <v>0</v>
      </c>
      <c r="E9" s="8" t="e">
        <f t="shared" si="0"/>
        <v>#DIV/0!</v>
      </c>
      <c r="F9" s="8">
        <f t="shared" si="1"/>
        <v>0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219.1</v>
      </c>
      <c r="D10" s="7">
        <f>SUM(D11:D12)</f>
        <v>1.97977</v>
      </c>
      <c r="E10" s="144">
        <f t="shared" si="0"/>
        <v>0.903591967138293</v>
      </c>
      <c r="F10" s="8">
        <f t="shared" si="1"/>
        <v>-217.12023</v>
      </c>
      <c r="G10" s="1"/>
    </row>
    <row r="11" spans="1:7" s="33" customFormat="1" ht="15">
      <c r="A11" s="10">
        <v>1060600000</v>
      </c>
      <c r="B11" s="10" t="s">
        <v>11</v>
      </c>
      <c r="C11" s="8">
        <v>189</v>
      </c>
      <c r="D11" s="8">
        <v>1.57813</v>
      </c>
      <c r="E11" s="8">
        <f t="shared" si="0"/>
        <v>0.834989417989418</v>
      </c>
      <c r="F11" s="8">
        <f t="shared" si="1"/>
        <v>-187.42187</v>
      </c>
      <c r="G11" s="1"/>
    </row>
    <row r="12" spans="1:7" s="33" customFormat="1" ht="15" customHeight="1">
      <c r="A12" s="34">
        <v>1060103010</v>
      </c>
      <c r="B12" s="35" t="s">
        <v>12</v>
      </c>
      <c r="C12" s="51">
        <v>30.1</v>
      </c>
      <c r="D12" s="51">
        <v>0.40164</v>
      </c>
      <c r="E12" s="8">
        <f t="shared" si="0"/>
        <v>1.3343521594684384</v>
      </c>
      <c r="F12" s="8">
        <f t="shared" si="1"/>
        <v>-29.69836</v>
      </c>
      <c r="G12" s="1"/>
    </row>
    <row r="13" spans="1:7" s="33" customFormat="1" ht="47.25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.75">
      <c r="A15" s="6"/>
      <c r="B15" s="6" t="s">
        <v>15</v>
      </c>
      <c r="C15" s="7">
        <f>SUM(C16:C19)</f>
        <v>11.7</v>
      </c>
      <c r="D15" s="7">
        <f>SUM(D16:D19)</f>
        <v>2.5</v>
      </c>
      <c r="E15" s="8">
        <f t="shared" si="0"/>
        <v>21.36752136752137</v>
      </c>
      <c r="F15" s="8">
        <f t="shared" si="1"/>
        <v>-9.2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30">
      <c r="A17" s="10">
        <v>1080400001</v>
      </c>
      <c r="B17" s="11" t="s">
        <v>17</v>
      </c>
      <c r="C17" s="8">
        <v>11.7</v>
      </c>
      <c r="D17" s="8">
        <v>2.5</v>
      </c>
      <c r="E17" s="8">
        <f t="shared" si="0"/>
        <v>21.36752136752137</v>
      </c>
      <c r="F17" s="8">
        <f t="shared" si="1"/>
        <v>-9.2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SUM(C21:C39)</f>
        <v>71</v>
      </c>
      <c r="D20" s="7">
        <f>SUM(D21:D38)</f>
        <v>0.03577</v>
      </c>
      <c r="E20" s="8">
        <f t="shared" si="0"/>
        <v>0.05038028169014085</v>
      </c>
      <c r="F20" s="8">
        <f t="shared" si="1"/>
        <v>-70.96423</v>
      </c>
      <c r="G20" s="1"/>
    </row>
    <row r="21" spans="1:7" s="33" customFormat="1" ht="14.25" customHeight="1">
      <c r="A21" s="10">
        <v>1110501101</v>
      </c>
      <c r="B21" s="10" t="s">
        <v>22</v>
      </c>
      <c r="C21" s="8">
        <v>40</v>
      </c>
      <c r="D21" s="8">
        <v>0.03577</v>
      </c>
      <c r="E21" s="8">
        <f t="shared" si="0"/>
        <v>0.089425</v>
      </c>
      <c r="F21" s="8">
        <f t="shared" si="1"/>
        <v>-39.96423</v>
      </c>
      <c r="G21" s="1"/>
    </row>
    <row r="22" spans="1:7" s="33" customFormat="1" ht="15" hidden="1">
      <c r="A22" s="10">
        <v>1110503505</v>
      </c>
      <c r="B22" s="10" t="s">
        <v>23</v>
      </c>
      <c r="C22" s="8"/>
      <c r="D22" s="8"/>
      <c r="E22" s="8" t="e">
        <f t="shared" si="0"/>
        <v>#DIV/0!</v>
      </c>
      <c r="F22" s="8">
        <f t="shared" si="1"/>
        <v>0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3.5" customHeight="1">
      <c r="A25" s="10">
        <v>1110503505</v>
      </c>
      <c r="B25" s="10" t="s">
        <v>23</v>
      </c>
      <c r="C25" s="8"/>
      <c r="D25" s="8">
        <v>0</v>
      </c>
      <c r="E25" s="8"/>
      <c r="F25" s="8"/>
      <c r="G25" s="1"/>
    </row>
    <row r="26" spans="1:7" s="33" customFormat="1" ht="15.75" customHeight="1" hidden="1">
      <c r="A26" s="360">
        <v>1130305010</v>
      </c>
      <c r="B26" s="364" t="s">
        <v>275</v>
      </c>
      <c r="C26" s="8"/>
      <c r="D26" s="8">
        <v>0</v>
      </c>
      <c r="E26" s="8"/>
      <c r="F26" s="8"/>
      <c r="G26" s="1"/>
    </row>
    <row r="27" spans="1:7" s="33" customFormat="1" ht="13.5" customHeight="1">
      <c r="A27" s="10">
        <v>1140601410</v>
      </c>
      <c r="B27" s="11" t="s">
        <v>27</v>
      </c>
      <c r="C27" s="8">
        <v>30</v>
      </c>
      <c r="D27" s="8">
        <v>0</v>
      </c>
      <c r="E27" s="8">
        <f t="shared" si="0"/>
        <v>0</v>
      </c>
      <c r="F27" s="8">
        <f t="shared" si="1"/>
        <v>-30</v>
      </c>
      <c r="G27" s="1"/>
    </row>
    <row r="28" spans="1:7" s="33" customFormat="1" ht="14.25" customHeight="1" hidden="1">
      <c r="A28" s="10">
        <v>1160000000</v>
      </c>
      <c r="B28" s="10" t="s">
        <v>28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15" hidden="1">
      <c r="A29" s="10">
        <v>1160301001</v>
      </c>
      <c r="B29" s="11" t="s">
        <v>29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15" hidden="1">
      <c r="A30" s="10">
        <v>1160303001</v>
      </c>
      <c r="B30" s="11" t="s">
        <v>30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30" hidden="1">
      <c r="A31" s="10">
        <v>1160600000</v>
      </c>
      <c r="B31" s="11" t="s">
        <v>31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30" hidden="1">
      <c r="A32" s="10">
        <v>1160800001</v>
      </c>
      <c r="B32" s="11" t="s">
        <v>32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1162504001</v>
      </c>
      <c r="B33" s="11" t="s">
        <v>33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33" customFormat="1" ht="15" hidden="1">
      <c r="A34" s="10">
        <v>1162700001</v>
      </c>
      <c r="B34" s="11" t="s">
        <v>34</v>
      </c>
      <c r="C34" s="8"/>
      <c r="D34" s="8"/>
      <c r="E34" s="8" t="e">
        <f t="shared" si="0"/>
        <v>#DIV/0!</v>
      </c>
      <c r="F34" s="8">
        <f t="shared" si="1"/>
        <v>0</v>
      </c>
      <c r="G34" s="1"/>
    </row>
    <row r="35" spans="1:7" s="33" customFormat="1" ht="15" hidden="1">
      <c r="A35" s="10">
        <v>1162800001</v>
      </c>
      <c r="B35" s="11" t="s">
        <v>35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s="265" customFormat="1" ht="44.25" customHeight="1">
      <c r="A36" s="360">
        <v>1130305010</v>
      </c>
      <c r="B36" s="372" t="s">
        <v>275</v>
      </c>
      <c r="C36" s="373">
        <v>1</v>
      </c>
      <c r="D36" s="373"/>
      <c r="E36" s="373">
        <f t="shared" si="0"/>
        <v>0</v>
      </c>
      <c r="F36" s="373">
        <f t="shared" si="1"/>
        <v>-1</v>
      </c>
      <c r="G36" s="304"/>
    </row>
    <row r="37" spans="1:7" s="33" customFormat="1" ht="15.75" customHeight="1" hidden="1">
      <c r="A37" s="10">
        <v>1169000000</v>
      </c>
      <c r="B37" s="11" t="s">
        <v>37</v>
      </c>
      <c r="C37" s="8"/>
      <c r="D37" s="8"/>
      <c r="E37" s="8" t="e">
        <f t="shared" si="0"/>
        <v>#DIV/0!</v>
      </c>
      <c r="F37" s="8">
        <f t="shared" si="1"/>
        <v>0</v>
      </c>
      <c r="G37" s="1"/>
    </row>
    <row r="38" spans="1:7" s="33" customFormat="1" ht="18" customHeight="1">
      <c r="A38" s="10">
        <v>1170505005</v>
      </c>
      <c r="B38" s="10" t="s">
        <v>38</v>
      </c>
      <c r="C38" s="8"/>
      <c r="D38" s="8"/>
      <c r="E38" s="8" t="e">
        <f t="shared" si="0"/>
        <v>#DIV/0!</v>
      </c>
      <c r="F38" s="8">
        <f t="shared" si="1"/>
        <v>0</v>
      </c>
      <c r="G38" s="1"/>
    </row>
    <row r="39" spans="1:7" s="33" customFormat="1" ht="16.5" customHeight="1">
      <c r="A39" s="10">
        <v>1190500010</v>
      </c>
      <c r="B39" s="10" t="s">
        <v>214</v>
      </c>
      <c r="C39" s="8"/>
      <c r="D39" s="8"/>
      <c r="E39" s="8"/>
      <c r="F39" s="8"/>
      <c r="G39" s="1"/>
    </row>
    <row r="40" spans="1:7" s="33" customFormat="1" ht="15.75">
      <c r="A40" s="6"/>
      <c r="B40" s="6" t="s">
        <v>39</v>
      </c>
      <c r="C40" s="7">
        <f>SUM(C20,C5)</f>
        <v>410.4</v>
      </c>
      <c r="D40" s="7">
        <f>SUM(D20,D5)</f>
        <v>9.27238</v>
      </c>
      <c r="E40" s="8">
        <f t="shared" si="0"/>
        <v>2.259351851851852</v>
      </c>
      <c r="F40" s="8">
        <f t="shared" si="1"/>
        <v>-401.12762</v>
      </c>
      <c r="G40" s="1"/>
    </row>
    <row r="41" spans="1:7" s="33" customFormat="1" ht="15.75">
      <c r="A41" s="6"/>
      <c r="B41" s="6" t="s">
        <v>40</v>
      </c>
      <c r="C41" s="7">
        <f>SUM(C42:C45)</f>
        <v>1908.884</v>
      </c>
      <c r="D41" s="7">
        <f>SUM(D42:D45)</f>
        <v>148.9</v>
      </c>
      <c r="E41" s="8">
        <f t="shared" si="0"/>
        <v>7.800369220968902</v>
      </c>
      <c r="F41" s="8">
        <f t="shared" si="1"/>
        <v>-1759.984</v>
      </c>
      <c r="G41" s="1"/>
    </row>
    <row r="42" spans="1:7" s="33" customFormat="1" ht="15">
      <c r="A42" s="10">
        <v>2020100000</v>
      </c>
      <c r="B42" s="10" t="s">
        <v>272</v>
      </c>
      <c r="C42" s="8">
        <v>1684.3</v>
      </c>
      <c r="D42" s="8">
        <v>144.1</v>
      </c>
      <c r="E42" s="8">
        <f t="shared" si="0"/>
        <v>8.555482989966158</v>
      </c>
      <c r="F42" s="8">
        <f t="shared" si="1"/>
        <v>-1540.2</v>
      </c>
      <c r="G42" s="1"/>
    </row>
    <row r="43" spans="1:7" s="33" customFormat="1" ht="15">
      <c r="A43" s="10">
        <v>2020200000</v>
      </c>
      <c r="B43" s="10" t="s">
        <v>221</v>
      </c>
      <c r="C43" s="8">
        <v>166.3</v>
      </c>
      <c r="D43" s="8">
        <v>0</v>
      </c>
      <c r="E43" s="8">
        <f t="shared" si="0"/>
        <v>0</v>
      </c>
      <c r="F43" s="8">
        <f t="shared" si="1"/>
        <v>-166.3</v>
      </c>
      <c r="G43" s="1"/>
    </row>
    <row r="44" spans="1:7" s="33" customFormat="1" ht="15" customHeight="1">
      <c r="A44" s="10">
        <v>2020300000</v>
      </c>
      <c r="B44" s="10" t="s">
        <v>222</v>
      </c>
      <c r="C44" s="8">
        <v>58.284</v>
      </c>
      <c r="D44" s="8">
        <v>4.8</v>
      </c>
      <c r="E44" s="8">
        <f t="shared" si="0"/>
        <v>8.235536339304097</v>
      </c>
      <c r="F44" s="8">
        <f t="shared" si="1"/>
        <v>-53.484</v>
      </c>
      <c r="G44" s="1"/>
    </row>
    <row r="45" spans="1:7" s="33" customFormat="1" ht="15" customHeight="1">
      <c r="A45" s="10">
        <v>2020400000</v>
      </c>
      <c r="B45" s="10" t="s">
        <v>118</v>
      </c>
      <c r="C45" s="8"/>
      <c r="D45" s="8"/>
      <c r="E45" s="8" t="e">
        <f>D45/C45*100</f>
        <v>#DIV/0!</v>
      </c>
      <c r="F45" s="8">
        <f>D45-C45</f>
        <v>0</v>
      </c>
      <c r="G45" s="1"/>
    </row>
    <row r="46" spans="1:7" s="33" customFormat="1" ht="31.5">
      <c r="A46" s="6">
        <v>3000000000</v>
      </c>
      <c r="B46" s="12" t="s">
        <v>43</v>
      </c>
      <c r="C46" s="7">
        <v>10</v>
      </c>
      <c r="D46" s="7">
        <v>0</v>
      </c>
      <c r="E46" s="8">
        <f t="shared" si="0"/>
        <v>0</v>
      </c>
      <c r="F46" s="8">
        <f t="shared" si="1"/>
        <v>-10</v>
      </c>
      <c r="G46" s="1"/>
    </row>
    <row r="47" spans="1:7" s="33" customFormat="1" ht="15.75">
      <c r="A47" s="6"/>
      <c r="B47" s="6" t="s">
        <v>44</v>
      </c>
      <c r="C47" s="7">
        <f>SUM(C41,C40)</f>
        <v>2319.284</v>
      </c>
      <c r="D47" s="7">
        <f>SUM(D41,D40)</f>
        <v>158.17238</v>
      </c>
      <c r="E47" s="8">
        <f t="shared" si="0"/>
        <v>6.81987975599366</v>
      </c>
      <c r="F47" s="8">
        <f t="shared" si="1"/>
        <v>-2161.11162</v>
      </c>
      <c r="G47" s="1"/>
    </row>
    <row r="48" spans="1:7" s="33" customFormat="1" ht="15.75">
      <c r="A48" s="6"/>
      <c r="B48" s="9" t="s">
        <v>283</v>
      </c>
      <c r="C48" s="7">
        <f>C96-C47</f>
        <v>90.19999999999982</v>
      </c>
      <c r="D48" s="7">
        <f>D96-D47</f>
        <v>-133.37238</v>
      </c>
      <c r="E48" s="8">
        <f t="shared" si="0"/>
        <v>-147.8629490022176</v>
      </c>
      <c r="F48" s="8">
        <f t="shared" si="1"/>
        <v>-223.5723799999998</v>
      </c>
      <c r="G48" s="14"/>
    </row>
    <row r="49" spans="1:7" s="33" customFormat="1" ht="8.25" customHeight="1">
      <c r="A49" s="15"/>
      <c r="B49" s="16"/>
      <c r="C49" s="17"/>
      <c r="D49" s="17"/>
      <c r="E49" s="258"/>
      <c r="F49" s="258"/>
      <c r="G49" s="14"/>
    </row>
    <row r="50" spans="1:6" s="33" customFormat="1" ht="3" customHeight="1">
      <c r="A50" s="31"/>
      <c r="B50" s="32"/>
      <c r="C50" s="259"/>
      <c r="D50" s="259"/>
      <c r="E50" s="259"/>
      <c r="F50" s="259"/>
    </row>
    <row r="51" spans="1:7" s="33" customFormat="1" ht="15">
      <c r="A51" s="37"/>
      <c r="B51" s="38"/>
      <c r="C51" s="66"/>
      <c r="D51" s="66"/>
      <c r="E51" s="66"/>
      <c r="F51" s="66"/>
      <c r="G51" s="36"/>
    </row>
    <row r="52" spans="1:7" s="33" customFormat="1" ht="63">
      <c r="A52" s="39" t="s">
        <v>0</v>
      </c>
      <c r="B52" s="39" t="s">
        <v>46</v>
      </c>
      <c r="C52" s="295" t="s">
        <v>303</v>
      </c>
      <c r="D52" s="296" t="s">
        <v>304</v>
      </c>
      <c r="E52" s="260" t="s">
        <v>2</v>
      </c>
      <c r="F52" s="261" t="s">
        <v>3</v>
      </c>
      <c r="G52" s="36"/>
    </row>
    <row r="53" spans="1:7" s="33" customFormat="1" ht="15.75">
      <c r="A53" s="40">
        <v>1</v>
      </c>
      <c r="B53" s="41">
        <v>2</v>
      </c>
      <c r="C53" s="262"/>
      <c r="D53" s="262"/>
      <c r="E53" s="262"/>
      <c r="F53" s="51"/>
      <c r="G53" s="36"/>
    </row>
    <row r="54" spans="1:7" s="33" customFormat="1" ht="15.75">
      <c r="A54" s="42" t="s">
        <v>47</v>
      </c>
      <c r="B54" s="43" t="s">
        <v>48</v>
      </c>
      <c r="C54" s="44">
        <f>SUM(C55:C58)</f>
        <v>721.484</v>
      </c>
      <c r="D54" s="44">
        <f>SUM(D55:D58)</f>
        <v>15</v>
      </c>
      <c r="E54" s="8">
        <f aca="true" t="shared" si="2" ref="E54:E96">D54/C54*100</f>
        <v>2.079048184020713</v>
      </c>
      <c r="F54" s="8">
        <f aca="true" t="shared" si="3" ref="F54:F96">D54-C54</f>
        <v>-706.484</v>
      </c>
      <c r="G54" s="36"/>
    </row>
    <row r="55" spans="1:7" s="33" customFormat="1" ht="15.75">
      <c r="A55" s="45" t="s">
        <v>49</v>
      </c>
      <c r="B55" s="46" t="s">
        <v>50</v>
      </c>
      <c r="C55" s="47">
        <v>711.484</v>
      </c>
      <c r="D55" s="47">
        <v>15</v>
      </c>
      <c r="E55" s="8">
        <f t="shared" si="2"/>
        <v>2.108269476193421</v>
      </c>
      <c r="F55" s="8">
        <f t="shared" si="3"/>
        <v>-696.484</v>
      </c>
      <c r="G55" s="36"/>
    </row>
    <row r="56" spans="1:7" s="33" customFormat="1" ht="15.75">
      <c r="A56" s="45" t="s">
        <v>156</v>
      </c>
      <c r="B56" s="50" t="s">
        <v>225</v>
      </c>
      <c r="C56" s="47">
        <v>0</v>
      </c>
      <c r="D56" s="47">
        <v>0</v>
      </c>
      <c r="E56" s="8"/>
      <c r="F56" s="8"/>
      <c r="G56" s="36"/>
    </row>
    <row r="57" spans="1:7" s="33" customFormat="1" ht="17.25" customHeight="1">
      <c r="A57" s="45" t="s">
        <v>122</v>
      </c>
      <c r="B57" s="46" t="s">
        <v>306</v>
      </c>
      <c r="C57" s="47">
        <v>10</v>
      </c>
      <c r="D57" s="47"/>
      <c r="E57" s="8">
        <f>D57/C57*100</f>
        <v>0</v>
      </c>
      <c r="F57" s="8">
        <f>D57-C57</f>
        <v>-10</v>
      </c>
      <c r="G57" s="36"/>
    </row>
    <row r="58" spans="1:7" s="33" customFormat="1" ht="15.75">
      <c r="A58" s="45" t="s">
        <v>126</v>
      </c>
      <c r="B58" s="46" t="s">
        <v>219</v>
      </c>
      <c r="C58" s="47">
        <v>0</v>
      </c>
      <c r="D58" s="47"/>
      <c r="E58" s="8" t="e">
        <f>D58/C58*100</f>
        <v>#DIV/0!</v>
      </c>
      <c r="F58" s="8">
        <f>D58-C58</f>
        <v>0</v>
      </c>
      <c r="G58" s="36"/>
    </row>
    <row r="59" spans="1:7" s="33" customFormat="1" ht="15.75">
      <c r="A59" s="42" t="s">
        <v>51</v>
      </c>
      <c r="B59" s="48" t="s">
        <v>52</v>
      </c>
      <c r="C59" s="44">
        <f>SUM(C60)</f>
        <v>58.2</v>
      </c>
      <c r="D59" s="44">
        <f>SUM(D60)</f>
        <v>0</v>
      </c>
      <c r="E59" s="8">
        <f t="shared" si="2"/>
        <v>0</v>
      </c>
      <c r="F59" s="8">
        <f t="shared" si="3"/>
        <v>-58.2</v>
      </c>
      <c r="G59" s="36"/>
    </row>
    <row r="60" spans="1:6" s="33" customFormat="1" ht="15.75">
      <c r="A60" s="49" t="s">
        <v>53</v>
      </c>
      <c r="B60" s="50" t="s">
        <v>54</v>
      </c>
      <c r="C60" s="51">
        <v>58.2</v>
      </c>
      <c r="D60" s="51">
        <v>0</v>
      </c>
      <c r="E60" s="8">
        <f t="shared" si="2"/>
        <v>0</v>
      </c>
      <c r="F60" s="8">
        <f t="shared" si="3"/>
        <v>-58.2</v>
      </c>
    </row>
    <row r="61" spans="1:7" s="23" customFormat="1" ht="15" customHeight="1">
      <c r="A61" s="25" t="s">
        <v>55</v>
      </c>
      <c r="B61" s="26" t="s">
        <v>56</v>
      </c>
      <c r="C61" s="27">
        <f>SUM(C62:C63)</f>
        <v>10</v>
      </c>
      <c r="D61" s="27">
        <f>SUM(D62:D63)</f>
        <v>0</v>
      </c>
      <c r="E61" s="8">
        <f t="shared" si="2"/>
        <v>0</v>
      </c>
      <c r="F61" s="8">
        <f t="shared" si="3"/>
        <v>-10</v>
      </c>
      <c r="G61" s="24"/>
    </row>
    <row r="62" spans="1:7" s="23" customFormat="1" ht="15.75">
      <c r="A62" s="28" t="s">
        <v>57</v>
      </c>
      <c r="B62" s="29" t="s">
        <v>58</v>
      </c>
      <c r="C62" s="30"/>
      <c r="D62" s="30"/>
      <c r="E62" s="8" t="e">
        <f t="shared" si="2"/>
        <v>#DIV/0!</v>
      </c>
      <c r="F62" s="8">
        <f t="shared" si="3"/>
        <v>0</v>
      </c>
      <c r="G62" s="24"/>
    </row>
    <row r="63" spans="1:7" s="23" customFormat="1" ht="15.75">
      <c r="A63" s="28" t="s">
        <v>59</v>
      </c>
      <c r="B63" s="29" t="s">
        <v>60</v>
      </c>
      <c r="C63" s="30">
        <v>10</v>
      </c>
      <c r="D63" s="30">
        <v>0</v>
      </c>
      <c r="E63" s="8">
        <f t="shared" si="2"/>
        <v>0</v>
      </c>
      <c r="F63" s="8">
        <f t="shared" si="3"/>
        <v>-10</v>
      </c>
      <c r="G63" s="24"/>
    </row>
    <row r="64" spans="1:7" s="33" customFormat="1" ht="15.75">
      <c r="A64" s="42" t="s">
        <v>61</v>
      </c>
      <c r="B64" s="43" t="s">
        <v>62</v>
      </c>
      <c r="C64" s="44">
        <f>SUM(C65:C67)</f>
        <v>100</v>
      </c>
      <c r="D64" s="44">
        <f>SUM(D65:D67)</f>
        <v>0</v>
      </c>
      <c r="E64" s="8">
        <f t="shared" si="2"/>
        <v>0</v>
      </c>
      <c r="F64" s="8">
        <f t="shared" si="3"/>
        <v>-100</v>
      </c>
      <c r="G64" s="36"/>
    </row>
    <row r="65" spans="1:7" s="33" customFormat="1" ht="15.75">
      <c r="A65" s="45" t="s">
        <v>64</v>
      </c>
      <c r="B65" s="46" t="s">
        <v>65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>
      <c r="A66" s="45" t="s">
        <v>63</v>
      </c>
      <c r="B66" s="53" t="s">
        <v>143</v>
      </c>
      <c r="C66" s="47"/>
      <c r="D66" s="47"/>
      <c r="E66" s="8" t="e">
        <f t="shared" si="2"/>
        <v>#DIV/0!</v>
      </c>
      <c r="F66" s="8">
        <f t="shared" si="3"/>
        <v>0</v>
      </c>
      <c r="G66" s="36"/>
    </row>
    <row r="67" spans="1:7" s="33" customFormat="1" ht="15.75">
      <c r="A67" s="28" t="s">
        <v>131</v>
      </c>
      <c r="B67" s="29" t="s">
        <v>140</v>
      </c>
      <c r="C67" s="47">
        <v>100</v>
      </c>
      <c r="D67" s="47">
        <v>0</v>
      </c>
      <c r="E67" s="8">
        <f t="shared" si="2"/>
        <v>0</v>
      </c>
      <c r="F67" s="8">
        <f t="shared" si="3"/>
        <v>-100</v>
      </c>
      <c r="G67" s="36"/>
    </row>
    <row r="68" spans="1:7" s="52" customFormat="1" ht="15.75">
      <c r="A68" s="42" t="s">
        <v>66</v>
      </c>
      <c r="B68" s="43" t="s">
        <v>67</v>
      </c>
      <c r="C68" s="44">
        <f>SUM(C69:C71)</f>
        <v>548.4</v>
      </c>
      <c r="D68" s="44">
        <f>SUM(D69:D71)</f>
        <v>0</v>
      </c>
      <c r="E68" s="8">
        <f t="shared" si="2"/>
        <v>0</v>
      </c>
      <c r="F68" s="8">
        <f t="shared" si="3"/>
        <v>-548.4</v>
      </c>
      <c r="G68" s="36"/>
    </row>
    <row r="69" spans="1:7" s="33" customFormat="1" ht="15.75">
      <c r="A69" s="45" t="s">
        <v>68</v>
      </c>
      <c r="B69" s="46" t="s">
        <v>69</v>
      </c>
      <c r="C69" s="47"/>
      <c r="D69" s="47"/>
      <c r="E69" s="8" t="e">
        <f t="shared" si="2"/>
        <v>#DIV/0!</v>
      </c>
      <c r="F69" s="8">
        <f t="shared" si="3"/>
        <v>0</v>
      </c>
      <c r="G69" s="36"/>
    </row>
    <row r="70" spans="1:7" s="54" customFormat="1" ht="15.75">
      <c r="A70" s="45" t="s">
        <v>70</v>
      </c>
      <c r="B70" s="53" t="s">
        <v>71</v>
      </c>
      <c r="C70" s="47">
        <v>0</v>
      </c>
      <c r="D70" s="47">
        <v>0</v>
      </c>
      <c r="E70" s="8" t="e">
        <f t="shared" si="2"/>
        <v>#DIV/0!</v>
      </c>
      <c r="F70" s="8">
        <f t="shared" si="3"/>
        <v>0</v>
      </c>
      <c r="G70" s="36"/>
    </row>
    <row r="71" spans="1:7" s="33" customFormat="1" ht="15" customHeight="1">
      <c r="A71" s="49" t="s">
        <v>72</v>
      </c>
      <c r="B71" s="50" t="s">
        <v>73</v>
      </c>
      <c r="C71" s="51">
        <v>548.4</v>
      </c>
      <c r="D71" s="51">
        <v>0</v>
      </c>
      <c r="E71" s="8">
        <f t="shared" si="2"/>
        <v>0</v>
      </c>
      <c r="F71" s="8">
        <f t="shared" si="3"/>
        <v>-548.4</v>
      </c>
      <c r="G71" s="55"/>
    </row>
    <row r="72" spans="1:7" s="54" customFormat="1" ht="15.75" hidden="1">
      <c r="A72" s="42" t="s">
        <v>74</v>
      </c>
      <c r="B72" s="56" t="s">
        <v>75</v>
      </c>
      <c r="C72" s="44">
        <f>SUM(C73)</f>
        <v>0</v>
      </c>
      <c r="D72" s="44">
        <f>SUM(D73)</f>
        <v>0</v>
      </c>
      <c r="E72" s="8" t="e">
        <f t="shared" si="2"/>
        <v>#DIV/0!</v>
      </c>
      <c r="F72" s="8">
        <f t="shared" si="3"/>
        <v>0</v>
      </c>
      <c r="G72" s="36"/>
    </row>
    <row r="73" spans="1:7" s="33" customFormat="1" ht="31.5" hidden="1">
      <c r="A73" s="45" t="s">
        <v>76</v>
      </c>
      <c r="B73" s="53" t="s">
        <v>77</v>
      </c>
      <c r="C73" s="47"/>
      <c r="D73" s="47"/>
      <c r="E73" s="8" t="e">
        <f t="shared" si="2"/>
        <v>#DIV/0!</v>
      </c>
      <c r="F73" s="8">
        <f t="shared" si="3"/>
        <v>0</v>
      </c>
      <c r="G73" s="55"/>
    </row>
    <row r="74" spans="1:7" s="33" customFormat="1" ht="13.5" customHeight="1" hidden="1">
      <c r="A74" s="42" t="s">
        <v>78</v>
      </c>
      <c r="B74" s="56" t="s">
        <v>79</v>
      </c>
      <c r="C74" s="44">
        <f>SUM(C75:C78)</f>
        <v>0</v>
      </c>
      <c r="D74" s="44">
        <f>SUM(D75:D78)</f>
        <v>0</v>
      </c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80</v>
      </c>
      <c r="B75" s="53" t="s">
        <v>81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82</v>
      </c>
      <c r="B76" s="53" t="s">
        <v>83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84</v>
      </c>
      <c r="B77" s="53" t="s">
        <v>85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86</v>
      </c>
      <c r="B78" s="53" t="s">
        <v>87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31.5">
      <c r="A79" s="42" t="s">
        <v>88</v>
      </c>
      <c r="B79" s="43" t="s">
        <v>89</v>
      </c>
      <c r="C79" s="44">
        <f>SUM(C80:C81)</f>
        <v>830.9</v>
      </c>
      <c r="D79" s="44">
        <f>SUM(D80:D81)</f>
        <v>9.8</v>
      </c>
      <c r="E79" s="8">
        <f t="shared" si="2"/>
        <v>1.1794439764111204</v>
      </c>
      <c r="F79" s="8">
        <f t="shared" si="3"/>
        <v>-821.1</v>
      </c>
      <c r="G79" s="36"/>
    </row>
    <row r="80" spans="1:7" s="33" customFormat="1" ht="15.75">
      <c r="A80" s="45" t="s">
        <v>90</v>
      </c>
      <c r="B80" s="46" t="s">
        <v>91</v>
      </c>
      <c r="C80" s="47">
        <v>830.9</v>
      </c>
      <c r="D80" s="47">
        <v>9.8</v>
      </c>
      <c r="E80" s="8">
        <f t="shared" si="2"/>
        <v>1.1794439764111204</v>
      </c>
      <c r="F80" s="8">
        <f t="shared" si="3"/>
        <v>-821.1</v>
      </c>
      <c r="G80" s="36"/>
    </row>
    <row r="81" spans="1:7" s="52" customFormat="1" ht="15.75">
      <c r="A81" s="45" t="s">
        <v>92</v>
      </c>
      <c r="B81" s="46" t="s">
        <v>93</v>
      </c>
      <c r="C81" s="47"/>
      <c r="D81" s="47"/>
      <c r="E81" s="8" t="e">
        <f t="shared" si="2"/>
        <v>#DIV/0!</v>
      </c>
      <c r="F81" s="8">
        <f t="shared" si="3"/>
        <v>0</v>
      </c>
      <c r="G81" s="36"/>
    </row>
    <row r="82" spans="1:7" s="33" customFormat="1" ht="14.25" customHeight="1">
      <c r="A82" s="42" t="s">
        <v>94</v>
      </c>
      <c r="B82" s="281" t="s">
        <v>95</v>
      </c>
      <c r="C82" s="44">
        <f>SUM(C83:C88)</f>
        <v>9</v>
      </c>
      <c r="D82" s="44">
        <f>SUM(D83:D88)</f>
        <v>0</v>
      </c>
      <c r="E82" s="8">
        <f t="shared" si="2"/>
        <v>0</v>
      </c>
      <c r="F82" s="8">
        <f t="shared" si="3"/>
        <v>-9</v>
      </c>
      <c r="G82" s="36"/>
    </row>
    <row r="83" spans="1:7" s="33" customFormat="1" ht="15.75" hidden="1">
      <c r="A83" s="45" t="s">
        <v>96</v>
      </c>
      <c r="B83" s="282" t="s">
        <v>148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5.75" hidden="1">
      <c r="A84" s="45" t="s">
        <v>97</v>
      </c>
      <c r="B84" s="282" t="s">
        <v>98</v>
      </c>
      <c r="C84" s="47"/>
      <c r="D84" s="47"/>
      <c r="E84" s="8" t="e">
        <f t="shared" si="2"/>
        <v>#DIV/0!</v>
      </c>
      <c r="F84" s="8">
        <f t="shared" si="3"/>
        <v>0</v>
      </c>
      <c r="G84" s="36"/>
    </row>
    <row r="85" spans="1:7" s="33" customFormat="1" ht="17.25" customHeight="1" hidden="1">
      <c r="A85" s="49" t="s">
        <v>99</v>
      </c>
      <c r="B85" s="283" t="s">
        <v>149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54" customFormat="1" ht="15.75" hidden="1">
      <c r="A86" s="57" t="s">
        <v>100</v>
      </c>
      <c r="B86" s="284" t="s">
        <v>101</v>
      </c>
      <c r="C86" s="51"/>
      <c r="D86" s="51"/>
      <c r="E86" s="8" t="e">
        <f t="shared" si="2"/>
        <v>#DIV/0!</v>
      </c>
      <c r="F86" s="8">
        <f t="shared" si="3"/>
        <v>0</v>
      </c>
      <c r="G86" s="36"/>
    </row>
    <row r="87" spans="1:7" s="33" customFormat="1" ht="15" customHeight="1">
      <c r="A87" s="49" t="s">
        <v>102</v>
      </c>
      <c r="B87" s="283" t="s">
        <v>103</v>
      </c>
      <c r="C87" s="51">
        <v>9</v>
      </c>
      <c r="D87" s="51">
        <v>0</v>
      </c>
      <c r="E87" s="8">
        <f t="shared" si="2"/>
        <v>0</v>
      </c>
      <c r="F87" s="8">
        <f t="shared" si="3"/>
        <v>-9</v>
      </c>
      <c r="G87" s="55"/>
    </row>
    <row r="88" spans="1:7" s="33" customFormat="1" ht="31.5" hidden="1">
      <c r="A88" s="49" t="s">
        <v>104</v>
      </c>
      <c r="B88" s="283" t="s">
        <v>105</v>
      </c>
      <c r="C88" s="51"/>
      <c r="D88" s="51"/>
      <c r="E88" s="8" t="e">
        <f t="shared" si="2"/>
        <v>#DIV/0!</v>
      </c>
      <c r="F88" s="8">
        <f t="shared" si="3"/>
        <v>0</v>
      </c>
      <c r="G88" s="36"/>
    </row>
    <row r="89" spans="1:7" s="33" customFormat="1" ht="15.75">
      <c r="A89" s="59">
        <v>1000</v>
      </c>
      <c r="B89" s="136" t="s">
        <v>106</v>
      </c>
      <c r="C89" s="44">
        <f>SUM(C90:C92)</f>
        <v>131.5</v>
      </c>
      <c r="D89" s="44">
        <f>SUM(D90:D92)</f>
        <v>0</v>
      </c>
      <c r="E89" s="8">
        <f t="shared" si="2"/>
        <v>0</v>
      </c>
      <c r="F89" s="8">
        <f t="shared" si="3"/>
        <v>-131.5</v>
      </c>
      <c r="G89" s="36"/>
    </row>
    <row r="90" spans="1:7" s="33" customFormat="1" ht="15" customHeight="1">
      <c r="A90" s="61">
        <v>1003</v>
      </c>
      <c r="B90" s="285" t="s">
        <v>107</v>
      </c>
      <c r="C90" s="47">
        <v>131.5</v>
      </c>
      <c r="D90" s="47">
        <v>0</v>
      </c>
      <c r="E90" s="8">
        <f t="shared" si="2"/>
        <v>0</v>
      </c>
      <c r="F90" s="8">
        <f t="shared" si="3"/>
        <v>-131.5</v>
      </c>
      <c r="G90" s="36"/>
    </row>
    <row r="91" spans="1:7" s="33" customFormat="1" ht="15.75" hidden="1">
      <c r="A91" s="61">
        <v>1004</v>
      </c>
      <c r="B91" s="135" t="s">
        <v>108</v>
      </c>
      <c r="C91" s="47"/>
      <c r="D91" s="47"/>
      <c r="E91" s="8" t="e">
        <f t="shared" si="2"/>
        <v>#DIV/0!</v>
      </c>
      <c r="F91" s="8">
        <f t="shared" si="3"/>
        <v>0</v>
      </c>
      <c r="G91" s="36"/>
    </row>
    <row r="92" spans="1:7" s="33" customFormat="1" ht="15.75" hidden="1">
      <c r="A92" s="64" t="s">
        <v>109</v>
      </c>
      <c r="B92" s="65" t="s">
        <v>110</v>
      </c>
      <c r="C92" s="51"/>
      <c r="D92" s="51"/>
      <c r="E92" s="8" t="e">
        <f t="shared" si="2"/>
        <v>#DIV/0!</v>
      </c>
      <c r="F92" s="8">
        <f t="shared" si="3"/>
        <v>0</v>
      </c>
      <c r="G92" s="36"/>
    </row>
    <row r="93" spans="1:6" s="33" customFormat="1" ht="15" customHeight="1">
      <c r="A93" s="59">
        <v>1100</v>
      </c>
      <c r="B93" s="136" t="s">
        <v>111</v>
      </c>
      <c r="C93" s="44">
        <f>SUM(C94:C95)</f>
        <v>0</v>
      </c>
      <c r="D93" s="44">
        <f>SUM(D94:D95)</f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 customHeight="1">
      <c r="A94" s="61">
        <v>1104</v>
      </c>
      <c r="B94" s="135" t="s">
        <v>118</v>
      </c>
      <c r="C94" s="47">
        <v>0</v>
      </c>
      <c r="D94" s="47">
        <v>0</v>
      </c>
      <c r="E94" s="8" t="e">
        <f t="shared" si="2"/>
        <v>#DIV/0!</v>
      </c>
      <c r="F94" s="8">
        <f t="shared" si="3"/>
        <v>0</v>
      </c>
    </row>
    <row r="95" spans="1:6" s="33" customFormat="1" ht="15.75">
      <c r="A95" s="61">
        <v>1102</v>
      </c>
      <c r="B95" s="135" t="s">
        <v>113</v>
      </c>
      <c r="C95" s="47"/>
      <c r="D95" s="47"/>
      <c r="E95" s="8" t="e">
        <f t="shared" si="2"/>
        <v>#DIV/0!</v>
      </c>
      <c r="F95" s="8">
        <f t="shared" si="3"/>
        <v>0</v>
      </c>
    </row>
    <row r="96" spans="1:6" s="33" customFormat="1" ht="15.75">
      <c r="A96" s="67"/>
      <c r="B96" s="68" t="s">
        <v>114</v>
      </c>
      <c r="C96" s="44">
        <f>SUM(C54,C59,C61,C64,C68,C72,C74,C79,C82,C89,C93)</f>
        <v>2409.484</v>
      </c>
      <c r="D96" s="44">
        <f>SUM(D54,D59,D61,D64,D68,D72,D74,D79,D82,D89,D93)</f>
        <v>24.8</v>
      </c>
      <c r="E96" s="8">
        <f t="shared" si="2"/>
        <v>1.0292660171223382</v>
      </c>
      <c r="F96" s="8">
        <f t="shared" si="3"/>
        <v>-2384.6839999999997</v>
      </c>
    </row>
    <row r="97" spans="1:6" s="33" customFormat="1" ht="15">
      <c r="A97" s="37"/>
      <c r="B97" s="38"/>
      <c r="C97" s="36"/>
      <c r="D97" s="36"/>
      <c r="E97" s="36"/>
      <c r="F97" s="36"/>
    </row>
    <row r="98" spans="1:2" s="33" customFormat="1" ht="12.75">
      <c r="A98" s="31" t="s">
        <v>115</v>
      </c>
      <c r="B98" s="31"/>
    </row>
    <row r="99" spans="1:3" s="33" customFormat="1" ht="12.75">
      <c r="A99" s="69" t="s">
        <v>116</v>
      </c>
      <c r="B99" s="69"/>
      <c r="C99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30"/>
  <sheetViews>
    <sheetView view="pageBreakPreview" zoomScale="80" zoomScaleSheetLayoutView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6" sqref="I6:L6"/>
    </sheetView>
  </sheetViews>
  <sheetFormatPr defaultColWidth="9.00390625" defaultRowHeight="12.75"/>
  <cols>
    <col min="1" max="1" width="3.375" style="106" customWidth="1"/>
    <col min="2" max="2" width="33.75390625" style="106" customWidth="1"/>
    <col min="3" max="3" width="8.875" style="106" customWidth="1"/>
    <col min="4" max="4" width="9.25390625" style="353" customWidth="1"/>
    <col min="5" max="5" width="7.375" style="106" customWidth="1"/>
    <col min="6" max="6" width="10.375" style="106" customWidth="1"/>
    <col min="7" max="7" width="9.125" style="106" customWidth="1"/>
    <col min="8" max="8" width="7.375" style="106" customWidth="1"/>
    <col min="9" max="9" width="9.00390625" style="106" customWidth="1"/>
    <col min="10" max="10" width="10.875" style="106" customWidth="1"/>
    <col min="11" max="11" width="7.375" style="106" customWidth="1"/>
    <col min="12" max="12" width="9.00390625" style="106" customWidth="1"/>
    <col min="13" max="13" width="8.75390625" style="106" customWidth="1"/>
    <col min="14" max="14" width="7.375" style="106" customWidth="1"/>
    <col min="15" max="15" width="10.00390625" style="106" customWidth="1"/>
    <col min="16" max="16" width="9.125" style="106" customWidth="1"/>
    <col min="17" max="17" width="7.375" style="106" customWidth="1"/>
    <col min="18" max="18" width="9.625" style="106" customWidth="1"/>
    <col min="19" max="19" width="10.875" style="106" customWidth="1"/>
    <col min="20" max="20" width="7.375" style="106" customWidth="1"/>
    <col min="21" max="21" width="8.125" style="106" customWidth="1"/>
    <col min="22" max="23" width="7.375" style="106" customWidth="1"/>
    <col min="24" max="24" width="9.125" style="106" customWidth="1"/>
    <col min="25" max="25" width="10.125" style="106" customWidth="1"/>
    <col min="26" max="33" width="7.375" style="106" customWidth="1"/>
    <col min="34" max="34" width="6.875" style="106" customWidth="1"/>
    <col min="35" max="35" width="7.375" style="106" customWidth="1"/>
    <col min="36" max="36" width="6.375" style="106" customWidth="1"/>
    <col min="37" max="37" width="8.875" style="106" customWidth="1"/>
    <col min="38" max="42" width="7.375" style="106" customWidth="1"/>
    <col min="43" max="43" width="9.75390625" style="106" customWidth="1"/>
    <col min="44" max="50" width="7.375" style="106" customWidth="1"/>
    <col min="51" max="51" width="10.375" style="106" customWidth="1"/>
    <col min="52" max="52" width="10.875" style="106" customWidth="1"/>
    <col min="53" max="53" width="7.375" style="106" customWidth="1"/>
    <col min="54" max="54" width="9.625" style="106" customWidth="1"/>
    <col min="55" max="55" width="10.75390625" style="106" customWidth="1"/>
    <col min="56" max="59" width="7.375" style="106" customWidth="1"/>
    <col min="60" max="60" width="11.25390625" style="106" customWidth="1"/>
    <col min="61" max="61" width="9.75390625" style="106" customWidth="1"/>
    <col min="62" max="63" width="7.375" style="106" customWidth="1"/>
    <col min="64" max="64" width="10.875" style="106" customWidth="1"/>
    <col min="65" max="68" width="7.375" style="106" customWidth="1"/>
    <col min="69" max="70" width="9.625" style="106" customWidth="1"/>
    <col min="71" max="71" width="7.25390625" style="106" customWidth="1"/>
    <col min="72" max="72" width="9.375" style="106" customWidth="1"/>
    <col min="73" max="73" width="9.125" style="106" customWidth="1"/>
    <col min="74" max="74" width="7.375" style="106" customWidth="1"/>
    <col min="75" max="75" width="10.25390625" style="106" customWidth="1"/>
    <col min="76" max="76" width="9.25390625" style="106" customWidth="1"/>
    <col min="77" max="77" width="7.375" style="106" customWidth="1"/>
    <col min="78" max="79" width="9.25390625" style="106" customWidth="1"/>
    <col min="80" max="80" width="7.375" style="106" customWidth="1"/>
    <col min="81" max="81" width="7.25390625" style="106" customWidth="1"/>
    <col min="82" max="90" width="7.375" style="106" customWidth="1"/>
    <col min="91" max="91" width="5.875" style="106" customWidth="1"/>
    <col min="92" max="93" width="7.375" style="106" customWidth="1"/>
    <col min="94" max="94" width="7.00390625" style="106" customWidth="1"/>
    <col min="95" max="96" width="7.375" style="106" customWidth="1"/>
    <col min="97" max="97" width="7.625" style="106" customWidth="1"/>
    <col min="98" max="98" width="7.375" style="106" customWidth="1"/>
    <col min="99" max="99" width="9.125" style="106" customWidth="1"/>
    <col min="100" max="100" width="9.375" style="106" customWidth="1"/>
    <col min="101" max="101" width="7.375" style="106" customWidth="1"/>
    <col min="102" max="102" width="10.00390625" style="106" customWidth="1"/>
    <col min="103" max="103" width="11.00390625" style="106" bestFit="1" customWidth="1"/>
    <col min="104" max="104" width="10.125" style="106" customWidth="1"/>
    <col min="105" max="108" width="7.375" style="106" customWidth="1"/>
    <col min="109" max="109" width="8.625" style="106" customWidth="1"/>
    <col min="110" max="113" width="7.375" style="106" customWidth="1"/>
    <col min="114" max="114" width="13.00390625" style="106" customWidth="1"/>
    <col min="115" max="115" width="9.75390625" style="106" bestFit="1" customWidth="1"/>
    <col min="116" max="116" width="8.375" style="106" customWidth="1"/>
    <col min="117" max="16384" width="9.125" style="106" customWidth="1"/>
  </cols>
  <sheetData>
    <row r="1" spans="14:23" ht="12.75" customHeight="1">
      <c r="N1" s="391" t="s">
        <v>158</v>
      </c>
      <c r="O1" s="391"/>
      <c r="P1" s="391"/>
      <c r="Q1" s="391"/>
      <c r="R1" s="414"/>
      <c r="S1" s="414"/>
      <c r="T1" s="414"/>
      <c r="U1" s="108"/>
      <c r="V1" s="108"/>
      <c r="W1" s="108"/>
    </row>
    <row r="2" spans="14:23" ht="12.75" customHeight="1">
      <c r="N2" s="107" t="s">
        <v>159</v>
      </c>
      <c r="O2" s="107"/>
      <c r="P2" s="107"/>
      <c r="Q2" s="107"/>
      <c r="R2" s="414"/>
      <c r="S2" s="414"/>
      <c r="T2" s="414"/>
      <c r="U2" s="108"/>
      <c r="V2" s="108"/>
      <c r="W2" s="108"/>
    </row>
    <row r="3" spans="1:104" ht="12.75" customHeight="1">
      <c r="A3" s="109"/>
      <c r="B3" s="109"/>
      <c r="C3" s="109"/>
      <c r="D3" s="354"/>
      <c r="E3" s="109"/>
      <c r="F3" s="109"/>
      <c r="G3" s="109"/>
      <c r="H3" s="109"/>
      <c r="I3" s="109"/>
      <c r="N3" s="393" t="s">
        <v>160</v>
      </c>
      <c r="O3" s="393"/>
      <c r="P3" s="393"/>
      <c r="Q3" s="393"/>
      <c r="R3" s="415"/>
      <c r="S3" s="415"/>
      <c r="T3" s="415"/>
      <c r="U3" s="110"/>
      <c r="V3" s="110"/>
      <c r="W3" s="110"/>
      <c r="X3" s="109"/>
      <c r="Y3" s="109"/>
      <c r="Z3" s="109"/>
      <c r="AA3" s="109"/>
      <c r="AB3" s="109"/>
      <c r="AC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</row>
    <row r="4" spans="8:104" ht="12.75" customHeight="1">
      <c r="H4" s="392" t="s">
        <v>161</v>
      </c>
      <c r="I4" s="392"/>
      <c r="J4" s="392"/>
      <c r="K4" s="392"/>
      <c r="L4" s="392"/>
      <c r="M4" s="111"/>
      <c r="N4" s="111"/>
      <c r="O4" s="111"/>
      <c r="P4" s="111"/>
      <c r="Q4" s="111"/>
      <c r="R4" s="111"/>
      <c r="S4" s="111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</row>
    <row r="5" spans="2:104" ht="12.75" customHeight="1">
      <c r="B5" s="112"/>
      <c r="C5" s="407" t="s">
        <v>311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112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</row>
    <row r="6" spans="1:116" ht="12.75" customHeight="1">
      <c r="A6" s="109"/>
      <c r="B6" s="109"/>
      <c r="C6" s="138" t="s">
        <v>231</v>
      </c>
      <c r="D6" s="355" t="s">
        <v>268</v>
      </c>
      <c r="E6" s="109"/>
      <c r="F6" s="109"/>
      <c r="I6" s="406"/>
      <c r="J6" s="406"/>
      <c r="K6" s="406"/>
      <c r="L6" s="406"/>
      <c r="M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J6" s="109"/>
      <c r="DK6" s="109"/>
      <c r="DL6" s="109"/>
    </row>
    <row r="7" spans="1:116" s="113" customFormat="1" ht="12.75" customHeight="1">
      <c r="A7" s="425" t="s">
        <v>213</v>
      </c>
      <c r="B7" s="425" t="s">
        <v>162</v>
      </c>
      <c r="C7" s="394" t="s">
        <v>163</v>
      </c>
      <c r="D7" s="395"/>
      <c r="E7" s="396"/>
      <c r="F7" s="403" t="s">
        <v>164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5"/>
      <c r="BT7" s="394" t="s">
        <v>165</v>
      </c>
      <c r="BU7" s="395"/>
      <c r="BV7" s="396"/>
      <c r="BW7" s="394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6"/>
      <c r="DJ7" s="394" t="s">
        <v>166</v>
      </c>
      <c r="DK7" s="395"/>
      <c r="DL7" s="396"/>
    </row>
    <row r="8" spans="1:116" s="113" customFormat="1" ht="12.75" customHeight="1">
      <c r="A8" s="425"/>
      <c r="B8" s="425"/>
      <c r="C8" s="397"/>
      <c r="D8" s="398"/>
      <c r="E8" s="399"/>
      <c r="F8" s="394" t="s">
        <v>167</v>
      </c>
      <c r="G8" s="395"/>
      <c r="H8" s="396"/>
      <c r="I8" s="422" t="s">
        <v>168</v>
      </c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4"/>
      <c r="AJ8" s="114"/>
      <c r="AK8" s="114"/>
      <c r="AL8" s="114"/>
      <c r="AM8" s="114"/>
      <c r="AN8" s="114"/>
      <c r="AO8" s="114"/>
      <c r="AP8" s="114"/>
      <c r="AQ8" s="114"/>
      <c r="AR8" s="115"/>
      <c r="AS8" s="116"/>
      <c r="AT8" s="116"/>
      <c r="AU8" s="116"/>
      <c r="AV8" s="117"/>
      <c r="AW8" s="117"/>
      <c r="AX8" s="117"/>
      <c r="AY8" s="395" t="s">
        <v>169</v>
      </c>
      <c r="AZ8" s="395"/>
      <c r="BA8" s="396"/>
      <c r="BB8" s="403" t="s">
        <v>168</v>
      </c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191"/>
      <c r="BO8" s="191"/>
      <c r="BP8" s="191"/>
      <c r="BQ8" s="394" t="s">
        <v>170</v>
      </c>
      <c r="BR8" s="395"/>
      <c r="BS8" s="396"/>
      <c r="BT8" s="397"/>
      <c r="BU8" s="398"/>
      <c r="BV8" s="399"/>
      <c r="BW8" s="397" t="s">
        <v>168</v>
      </c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9"/>
      <c r="DJ8" s="397"/>
      <c r="DK8" s="398"/>
      <c r="DL8" s="399"/>
    </row>
    <row r="9" spans="1:116" s="113" customFormat="1" ht="12.75" customHeight="1">
      <c r="A9" s="425"/>
      <c r="B9" s="425"/>
      <c r="C9" s="397"/>
      <c r="D9" s="398"/>
      <c r="E9" s="399"/>
      <c r="F9" s="397"/>
      <c r="G9" s="398"/>
      <c r="H9" s="399"/>
      <c r="I9" s="394" t="s">
        <v>171</v>
      </c>
      <c r="J9" s="395"/>
      <c r="K9" s="396"/>
      <c r="L9" s="394" t="s">
        <v>172</v>
      </c>
      <c r="M9" s="395"/>
      <c r="N9" s="396"/>
      <c r="O9" s="394" t="s">
        <v>173</v>
      </c>
      <c r="P9" s="395"/>
      <c r="Q9" s="396"/>
      <c r="R9" s="394" t="s">
        <v>174</v>
      </c>
      <c r="S9" s="395"/>
      <c r="T9" s="396"/>
      <c r="U9" s="394" t="s">
        <v>215</v>
      </c>
      <c r="V9" s="395"/>
      <c r="W9" s="396"/>
      <c r="X9" s="394" t="s">
        <v>175</v>
      </c>
      <c r="Y9" s="395"/>
      <c r="Z9" s="396"/>
      <c r="AA9" s="394" t="s">
        <v>176</v>
      </c>
      <c r="AB9" s="395"/>
      <c r="AC9" s="396"/>
      <c r="AD9" s="394" t="s">
        <v>177</v>
      </c>
      <c r="AE9" s="395"/>
      <c r="AF9" s="396"/>
      <c r="AG9" s="394" t="s">
        <v>216</v>
      </c>
      <c r="AH9" s="395"/>
      <c r="AI9" s="396"/>
      <c r="AJ9" s="394" t="s">
        <v>178</v>
      </c>
      <c r="AK9" s="395"/>
      <c r="AL9" s="396"/>
      <c r="AM9" s="394" t="s">
        <v>276</v>
      </c>
      <c r="AN9" s="395"/>
      <c r="AO9" s="396"/>
      <c r="AP9" s="394" t="s">
        <v>229</v>
      </c>
      <c r="AQ9" s="395"/>
      <c r="AR9" s="396"/>
      <c r="AS9" s="394" t="s">
        <v>179</v>
      </c>
      <c r="AT9" s="395"/>
      <c r="AU9" s="396"/>
      <c r="AV9" s="397" t="s">
        <v>180</v>
      </c>
      <c r="AW9" s="398"/>
      <c r="AX9" s="399"/>
      <c r="AY9" s="398"/>
      <c r="AZ9" s="398"/>
      <c r="BA9" s="399"/>
      <c r="BB9" s="394" t="s">
        <v>181</v>
      </c>
      <c r="BC9" s="395"/>
      <c r="BD9" s="396"/>
      <c r="BE9" s="394" t="s">
        <v>182</v>
      </c>
      <c r="BF9" s="395"/>
      <c r="BG9" s="396"/>
      <c r="BH9" s="394" t="s">
        <v>221</v>
      </c>
      <c r="BI9" s="395"/>
      <c r="BJ9" s="396"/>
      <c r="BK9" s="394" t="s">
        <v>222</v>
      </c>
      <c r="BL9" s="395"/>
      <c r="BM9" s="396"/>
      <c r="BN9" s="394" t="s">
        <v>118</v>
      </c>
      <c r="BO9" s="395"/>
      <c r="BP9" s="396"/>
      <c r="BQ9" s="397"/>
      <c r="BR9" s="398"/>
      <c r="BS9" s="399"/>
      <c r="BT9" s="397"/>
      <c r="BU9" s="398"/>
      <c r="BV9" s="399"/>
      <c r="BW9" s="408" t="s">
        <v>183</v>
      </c>
      <c r="BX9" s="409"/>
      <c r="BY9" s="410"/>
      <c r="BZ9" s="426" t="s">
        <v>164</v>
      </c>
      <c r="CA9" s="426"/>
      <c r="CB9" s="426"/>
      <c r="CC9" s="426"/>
      <c r="CD9" s="426"/>
      <c r="CE9" s="426"/>
      <c r="CF9" s="426"/>
      <c r="CG9" s="426"/>
      <c r="CH9" s="426"/>
      <c r="CI9" s="137"/>
      <c r="CJ9" s="137"/>
      <c r="CK9" s="137"/>
      <c r="CL9" s="408" t="s">
        <v>184</v>
      </c>
      <c r="CM9" s="409"/>
      <c r="CN9" s="410"/>
      <c r="CO9" s="408" t="s">
        <v>185</v>
      </c>
      <c r="CP9" s="409"/>
      <c r="CQ9" s="410"/>
      <c r="CR9" s="408" t="s">
        <v>186</v>
      </c>
      <c r="CS9" s="409"/>
      <c r="CT9" s="410"/>
      <c r="CU9" s="408" t="s">
        <v>187</v>
      </c>
      <c r="CV9" s="409"/>
      <c r="CW9" s="410"/>
      <c r="CX9" s="394" t="s">
        <v>188</v>
      </c>
      <c r="CY9" s="395"/>
      <c r="CZ9" s="396"/>
      <c r="DA9" s="394" t="s">
        <v>189</v>
      </c>
      <c r="DB9" s="395"/>
      <c r="DC9" s="396"/>
      <c r="DD9" s="394" t="s">
        <v>279</v>
      </c>
      <c r="DE9" s="395"/>
      <c r="DF9" s="396"/>
      <c r="DG9" s="425" t="s">
        <v>280</v>
      </c>
      <c r="DH9" s="425"/>
      <c r="DI9" s="425"/>
      <c r="DJ9" s="397"/>
      <c r="DK9" s="398"/>
      <c r="DL9" s="399"/>
    </row>
    <row r="10" spans="1:116" s="113" customFormat="1" ht="141" customHeight="1">
      <c r="A10" s="425"/>
      <c r="B10" s="425"/>
      <c r="C10" s="400"/>
      <c r="D10" s="401"/>
      <c r="E10" s="421"/>
      <c r="F10" s="400"/>
      <c r="G10" s="401"/>
      <c r="H10" s="402"/>
      <c r="I10" s="400"/>
      <c r="J10" s="401"/>
      <c r="K10" s="402"/>
      <c r="L10" s="400"/>
      <c r="M10" s="401"/>
      <c r="N10" s="402"/>
      <c r="O10" s="400"/>
      <c r="P10" s="401"/>
      <c r="Q10" s="402"/>
      <c r="R10" s="400"/>
      <c r="S10" s="401"/>
      <c r="T10" s="402"/>
      <c r="U10" s="400"/>
      <c r="V10" s="401"/>
      <c r="W10" s="402"/>
      <c r="X10" s="400"/>
      <c r="Y10" s="401"/>
      <c r="Z10" s="402"/>
      <c r="AA10" s="400"/>
      <c r="AB10" s="401"/>
      <c r="AC10" s="402"/>
      <c r="AD10" s="400"/>
      <c r="AE10" s="401"/>
      <c r="AF10" s="402"/>
      <c r="AG10" s="400"/>
      <c r="AH10" s="401"/>
      <c r="AI10" s="402"/>
      <c r="AJ10" s="400"/>
      <c r="AK10" s="401"/>
      <c r="AL10" s="402"/>
      <c r="AM10" s="400"/>
      <c r="AN10" s="401"/>
      <c r="AO10" s="402"/>
      <c r="AP10" s="400"/>
      <c r="AQ10" s="401"/>
      <c r="AR10" s="402"/>
      <c r="AS10" s="400"/>
      <c r="AT10" s="401"/>
      <c r="AU10" s="402"/>
      <c r="AV10" s="400"/>
      <c r="AW10" s="401"/>
      <c r="AX10" s="402"/>
      <c r="AY10" s="401"/>
      <c r="AZ10" s="401"/>
      <c r="BA10" s="402"/>
      <c r="BB10" s="400"/>
      <c r="BC10" s="401"/>
      <c r="BD10" s="402"/>
      <c r="BE10" s="400"/>
      <c r="BF10" s="401"/>
      <c r="BG10" s="402"/>
      <c r="BH10" s="400"/>
      <c r="BI10" s="401"/>
      <c r="BJ10" s="402"/>
      <c r="BK10" s="400"/>
      <c r="BL10" s="401"/>
      <c r="BM10" s="402"/>
      <c r="BN10" s="400"/>
      <c r="BO10" s="401"/>
      <c r="BP10" s="402"/>
      <c r="BQ10" s="400"/>
      <c r="BR10" s="401"/>
      <c r="BS10" s="402"/>
      <c r="BT10" s="400"/>
      <c r="BU10" s="401"/>
      <c r="BV10" s="402"/>
      <c r="BW10" s="411"/>
      <c r="BX10" s="412"/>
      <c r="BY10" s="413"/>
      <c r="BZ10" s="411" t="s">
        <v>190</v>
      </c>
      <c r="CA10" s="412"/>
      <c r="CB10" s="413"/>
      <c r="CC10" s="418" t="s">
        <v>212</v>
      </c>
      <c r="CD10" s="419"/>
      <c r="CE10" s="420"/>
      <c r="CF10" s="411" t="s">
        <v>308</v>
      </c>
      <c r="CG10" s="412"/>
      <c r="CH10" s="413"/>
      <c r="CI10" s="411" t="s">
        <v>218</v>
      </c>
      <c r="CJ10" s="412"/>
      <c r="CK10" s="413"/>
      <c r="CL10" s="411"/>
      <c r="CM10" s="412"/>
      <c r="CN10" s="413"/>
      <c r="CO10" s="411"/>
      <c r="CP10" s="412"/>
      <c r="CQ10" s="413"/>
      <c r="CR10" s="411"/>
      <c r="CS10" s="412"/>
      <c r="CT10" s="413"/>
      <c r="CU10" s="411"/>
      <c r="CV10" s="412"/>
      <c r="CW10" s="413"/>
      <c r="CX10" s="400"/>
      <c r="CY10" s="401"/>
      <c r="CZ10" s="402"/>
      <c r="DA10" s="400"/>
      <c r="DB10" s="401"/>
      <c r="DC10" s="402"/>
      <c r="DD10" s="400"/>
      <c r="DE10" s="401"/>
      <c r="DF10" s="402"/>
      <c r="DG10" s="425"/>
      <c r="DH10" s="425"/>
      <c r="DI10" s="425"/>
      <c r="DJ10" s="400"/>
      <c r="DK10" s="401"/>
      <c r="DL10" s="402"/>
    </row>
    <row r="11" spans="1:116" s="113" customFormat="1" ht="33.75" customHeight="1">
      <c r="A11" s="425"/>
      <c r="B11" s="425"/>
      <c r="C11" s="118" t="s">
        <v>191</v>
      </c>
      <c r="D11" s="356" t="s">
        <v>192</v>
      </c>
      <c r="E11" s="118" t="s">
        <v>193</v>
      </c>
      <c r="F11" s="118" t="s">
        <v>191</v>
      </c>
      <c r="G11" s="118" t="s">
        <v>192</v>
      </c>
      <c r="H11" s="118" t="s">
        <v>193</v>
      </c>
      <c r="I11" s="118" t="s">
        <v>191</v>
      </c>
      <c r="J11" s="118" t="s">
        <v>192</v>
      </c>
      <c r="K11" s="118" t="s">
        <v>193</v>
      </c>
      <c r="L11" s="118" t="s">
        <v>191</v>
      </c>
      <c r="M11" s="118" t="s">
        <v>192</v>
      </c>
      <c r="N11" s="118" t="s">
        <v>193</v>
      </c>
      <c r="O11" s="118" t="s">
        <v>191</v>
      </c>
      <c r="P11" s="118" t="s">
        <v>192</v>
      </c>
      <c r="Q11" s="118" t="s">
        <v>193</v>
      </c>
      <c r="R11" s="118" t="s">
        <v>191</v>
      </c>
      <c r="S11" s="118" t="s">
        <v>192</v>
      </c>
      <c r="T11" s="118" t="s">
        <v>193</v>
      </c>
      <c r="U11" s="118" t="s">
        <v>191</v>
      </c>
      <c r="V11" s="118" t="s">
        <v>192</v>
      </c>
      <c r="W11" s="118" t="s">
        <v>193</v>
      </c>
      <c r="X11" s="118" t="s">
        <v>191</v>
      </c>
      <c r="Y11" s="118" t="s">
        <v>192</v>
      </c>
      <c r="Z11" s="118" t="s">
        <v>193</v>
      </c>
      <c r="AA11" s="118" t="s">
        <v>191</v>
      </c>
      <c r="AB11" s="118" t="s">
        <v>192</v>
      </c>
      <c r="AC11" s="118" t="s">
        <v>193</v>
      </c>
      <c r="AD11" s="118" t="s">
        <v>191</v>
      </c>
      <c r="AE11" s="118" t="s">
        <v>192</v>
      </c>
      <c r="AF11" s="118" t="s">
        <v>193</v>
      </c>
      <c r="AG11" s="118" t="s">
        <v>191</v>
      </c>
      <c r="AH11" s="118" t="s">
        <v>192</v>
      </c>
      <c r="AI11" s="118" t="s">
        <v>193</v>
      </c>
      <c r="AJ11" s="118" t="s">
        <v>194</v>
      </c>
      <c r="AK11" s="118" t="s">
        <v>192</v>
      </c>
      <c r="AL11" s="118" t="s">
        <v>193</v>
      </c>
      <c r="AM11" s="118" t="s">
        <v>191</v>
      </c>
      <c r="AN11" s="118" t="s">
        <v>192</v>
      </c>
      <c r="AO11" s="118" t="s">
        <v>193</v>
      </c>
      <c r="AP11" s="118" t="s">
        <v>194</v>
      </c>
      <c r="AQ11" s="118" t="s">
        <v>192</v>
      </c>
      <c r="AR11" s="118" t="s">
        <v>193</v>
      </c>
      <c r="AS11" s="118" t="s">
        <v>194</v>
      </c>
      <c r="AT11" s="118" t="s">
        <v>192</v>
      </c>
      <c r="AU11" s="118" t="s">
        <v>193</v>
      </c>
      <c r="AV11" s="118" t="s">
        <v>194</v>
      </c>
      <c r="AW11" s="118" t="s">
        <v>192</v>
      </c>
      <c r="AX11" s="118" t="s">
        <v>193</v>
      </c>
      <c r="AY11" s="118" t="s">
        <v>191</v>
      </c>
      <c r="AZ11" s="118" t="s">
        <v>192</v>
      </c>
      <c r="BA11" s="118" t="s">
        <v>193</v>
      </c>
      <c r="BB11" s="118" t="s">
        <v>191</v>
      </c>
      <c r="BC11" s="118" t="s">
        <v>192</v>
      </c>
      <c r="BD11" s="118" t="s">
        <v>193</v>
      </c>
      <c r="BE11" s="118" t="s">
        <v>191</v>
      </c>
      <c r="BF11" s="118" t="s">
        <v>192</v>
      </c>
      <c r="BG11" s="118" t="s">
        <v>193</v>
      </c>
      <c r="BH11" s="118" t="s">
        <v>191</v>
      </c>
      <c r="BI11" s="118" t="s">
        <v>192</v>
      </c>
      <c r="BJ11" s="118" t="s">
        <v>193</v>
      </c>
      <c r="BK11" s="118" t="s">
        <v>191</v>
      </c>
      <c r="BL11" s="118" t="s">
        <v>192</v>
      </c>
      <c r="BM11" s="118" t="s">
        <v>193</v>
      </c>
      <c r="BN11" s="118"/>
      <c r="BO11" s="118"/>
      <c r="BP11" s="118"/>
      <c r="BQ11" s="118" t="s">
        <v>191</v>
      </c>
      <c r="BR11" s="118" t="s">
        <v>192</v>
      </c>
      <c r="BS11" s="118" t="s">
        <v>193</v>
      </c>
      <c r="BT11" s="118" t="s">
        <v>191</v>
      </c>
      <c r="BU11" s="118" t="s">
        <v>192</v>
      </c>
      <c r="BV11" s="118" t="s">
        <v>193</v>
      </c>
      <c r="BW11" s="118" t="s">
        <v>191</v>
      </c>
      <c r="BX11" s="118" t="s">
        <v>192</v>
      </c>
      <c r="BY11" s="118" t="s">
        <v>193</v>
      </c>
      <c r="BZ11" s="118" t="s">
        <v>191</v>
      </c>
      <c r="CA11" s="118" t="s">
        <v>192</v>
      </c>
      <c r="CB11" s="118" t="s">
        <v>193</v>
      </c>
      <c r="CC11" s="118" t="s">
        <v>191</v>
      </c>
      <c r="CD11" s="118" t="s">
        <v>192</v>
      </c>
      <c r="CE11" s="118" t="s">
        <v>193</v>
      </c>
      <c r="CF11" s="118" t="s">
        <v>191</v>
      </c>
      <c r="CG11" s="118" t="s">
        <v>192</v>
      </c>
      <c r="CH11" s="118" t="s">
        <v>193</v>
      </c>
      <c r="CI11" s="118" t="s">
        <v>191</v>
      </c>
      <c r="CJ11" s="118" t="s">
        <v>192</v>
      </c>
      <c r="CK11" s="118" t="s">
        <v>193</v>
      </c>
      <c r="CL11" s="118" t="s">
        <v>191</v>
      </c>
      <c r="CM11" s="118" t="s">
        <v>192</v>
      </c>
      <c r="CN11" s="118" t="s">
        <v>193</v>
      </c>
      <c r="CO11" s="118" t="s">
        <v>191</v>
      </c>
      <c r="CP11" s="118" t="s">
        <v>192</v>
      </c>
      <c r="CQ11" s="118" t="s">
        <v>193</v>
      </c>
      <c r="CR11" s="118" t="s">
        <v>191</v>
      </c>
      <c r="CS11" s="118" t="s">
        <v>192</v>
      </c>
      <c r="CT11" s="118" t="s">
        <v>193</v>
      </c>
      <c r="CU11" s="118" t="s">
        <v>191</v>
      </c>
      <c r="CV11" s="118" t="s">
        <v>192</v>
      </c>
      <c r="CW11" s="118" t="s">
        <v>193</v>
      </c>
      <c r="CX11" s="118" t="s">
        <v>191</v>
      </c>
      <c r="CY11" s="118" t="s">
        <v>192</v>
      </c>
      <c r="CZ11" s="118" t="s">
        <v>193</v>
      </c>
      <c r="DA11" s="118" t="s">
        <v>191</v>
      </c>
      <c r="DB11" s="118" t="s">
        <v>192</v>
      </c>
      <c r="DC11" s="118" t="s">
        <v>193</v>
      </c>
      <c r="DD11" s="118" t="s">
        <v>191</v>
      </c>
      <c r="DE11" s="118" t="s">
        <v>192</v>
      </c>
      <c r="DF11" s="118" t="s">
        <v>193</v>
      </c>
      <c r="DG11" s="118" t="s">
        <v>191</v>
      </c>
      <c r="DH11" s="118" t="s">
        <v>192</v>
      </c>
      <c r="DI11" s="118" t="s">
        <v>193</v>
      </c>
      <c r="DJ11" s="118" t="s">
        <v>191</v>
      </c>
      <c r="DK11" s="118" t="s">
        <v>192</v>
      </c>
      <c r="DL11" s="118" t="s">
        <v>193</v>
      </c>
    </row>
    <row r="12" spans="1:116" s="113" customFormat="1" ht="11.25" customHeight="1">
      <c r="A12" s="133">
        <v>1</v>
      </c>
      <c r="B12" s="118">
        <v>2</v>
      </c>
      <c r="C12" s="133">
        <v>3</v>
      </c>
      <c r="D12" s="356">
        <v>4</v>
      </c>
      <c r="E12" s="133">
        <v>5</v>
      </c>
      <c r="F12" s="118">
        <v>6</v>
      </c>
      <c r="G12" s="133">
        <v>7</v>
      </c>
      <c r="H12" s="118">
        <v>8</v>
      </c>
      <c r="I12" s="133">
        <v>9</v>
      </c>
      <c r="J12" s="118">
        <v>10</v>
      </c>
      <c r="K12" s="133">
        <v>11</v>
      </c>
      <c r="L12" s="118">
        <v>12</v>
      </c>
      <c r="M12" s="133">
        <v>13</v>
      </c>
      <c r="N12" s="118">
        <v>14</v>
      </c>
      <c r="O12" s="133">
        <v>15</v>
      </c>
      <c r="P12" s="118">
        <v>16</v>
      </c>
      <c r="Q12" s="133">
        <v>17</v>
      </c>
      <c r="R12" s="118">
        <v>18</v>
      </c>
      <c r="S12" s="133">
        <v>19</v>
      </c>
      <c r="T12" s="118">
        <v>20</v>
      </c>
      <c r="U12" s="133">
        <v>21</v>
      </c>
      <c r="V12" s="118">
        <v>22</v>
      </c>
      <c r="W12" s="133">
        <v>23</v>
      </c>
      <c r="X12" s="118">
        <v>24</v>
      </c>
      <c r="Y12" s="133">
        <v>25</v>
      </c>
      <c r="Z12" s="118">
        <v>26</v>
      </c>
      <c r="AA12" s="133">
        <v>27</v>
      </c>
      <c r="AB12" s="118">
        <v>28</v>
      </c>
      <c r="AC12" s="133">
        <v>29</v>
      </c>
      <c r="AD12" s="118">
        <v>30</v>
      </c>
      <c r="AE12" s="133">
        <v>31</v>
      </c>
      <c r="AF12" s="118">
        <v>32</v>
      </c>
      <c r="AG12" s="133">
        <v>33</v>
      </c>
      <c r="AH12" s="118">
        <v>34</v>
      </c>
      <c r="AI12" s="133">
        <v>35</v>
      </c>
      <c r="AJ12" s="118">
        <v>36</v>
      </c>
      <c r="AK12" s="133">
        <v>37</v>
      </c>
      <c r="AL12" s="118">
        <v>38</v>
      </c>
      <c r="AM12" s="133">
        <v>39</v>
      </c>
      <c r="AN12" s="118">
        <v>40</v>
      </c>
      <c r="AO12" s="133">
        <v>41</v>
      </c>
      <c r="AP12" s="118">
        <v>42</v>
      </c>
      <c r="AQ12" s="133">
        <v>43</v>
      </c>
      <c r="AR12" s="118">
        <v>44</v>
      </c>
      <c r="AS12" s="133">
        <v>45</v>
      </c>
      <c r="AT12" s="118">
        <v>46</v>
      </c>
      <c r="AU12" s="133">
        <v>47</v>
      </c>
      <c r="AV12" s="118">
        <v>48</v>
      </c>
      <c r="AW12" s="133">
        <v>49</v>
      </c>
      <c r="AX12" s="118">
        <v>50</v>
      </c>
      <c r="AY12" s="133">
        <v>51</v>
      </c>
      <c r="AZ12" s="118">
        <v>52</v>
      </c>
      <c r="BA12" s="133">
        <v>53</v>
      </c>
      <c r="BB12" s="118">
        <v>54</v>
      </c>
      <c r="BC12" s="133">
        <v>55</v>
      </c>
      <c r="BD12" s="118">
        <v>56</v>
      </c>
      <c r="BE12" s="133">
        <v>57</v>
      </c>
      <c r="BF12" s="118">
        <v>58</v>
      </c>
      <c r="BG12" s="133">
        <v>59</v>
      </c>
      <c r="BH12" s="118">
        <v>60</v>
      </c>
      <c r="BI12" s="133">
        <v>61</v>
      </c>
      <c r="BJ12" s="118">
        <v>62</v>
      </c>
      <c r="BK12" s="133">
        <v>63</v>
      </c>
      <c r="BL12" s="118">
        <v>64</v>
      </c>
      <c r="BM12" s="133">
        <v>65</v>
      </c>
      <c r="BN12" s="133"/>
      <c r="BO12" s="133"/>
      <c r="BP12" s="133"/>
      <c r="BQ12" s="118">
        <v>72</v>
      </c>
      <c r="BR12" s="133">
        <v>73</v>
      </c>
      <c r="BS12" s="118">
        <v>74</v>
      </c>
      <c r="BT12" s="133">
        <v>75</v>
      </c>
      <c r="BU12" s="118">
        <v>76</v>
      </c>
      <c r="BV12" s="133">
        <v>77</v>
      </c>
      <c r="BW12" s="118">
        <v>78</v>
      </c>
      <c r="BX12" s="133">
        <v>79</v>
      </c>
      <c r="BY12" s="118">
        <v>80</v>
      </c>
      <c r="BZ12" s="133">
        <v>81</v>
      </c>
      <c r="CA12" s="118">
        <v>82</v>
      </c>
      <c r="CB12" s="133">
        <v>83</v>
      </c>
      <c r="CC12" s="118">
        <v>84</v>
      </c>
      <c r="CD12" s="133">
        <v>85</v>
      </c>
      <c r="CE12" s="118">
        <v>86</v>
      </c>
      <c r="CF12" s="133">
        <v>87</v>
      </c>
      <c r="CG12" s="118">
        <v>88</v>
      </c>
      <c r="CH12" s="133">
        <v>89</v>
      </c>
      <c r="CI12" s="118">
        <v>90</v>
      </c>
      <c r="CJ12" s="133">
        <v>91</v>
      </c>
      <c r="CK12" s="118">
        <v>92</v>
      </c>
      <c r="CL12" s="133">
        <v>93</v>
      </c>
      <c r="CM12" s="118">
        <v>94</v>
      </c>
      <c r="CN12" s="133">
        <v>95</v>
      </c>
      <c r="CO12" s="118">
        <v>96</v>
      </c>
      <c r="CP12" s="133">
        <v>97</v>
      </c>
      <c r="CQ12" s="118">
        <v>98</v>
      </c>
      <c r="CR12" s="133">
        <v>99</v>
      </c>
      <c r="CS12" s="118">
        <v>100</v>
      </c>
      <c r="CT12" s="133">
        <v>101</v>
      </c>
      <c r="CU12" s="118">
        <v>102</v>
      </c>
      <c r="CV12" s="133">
        <v>103</v>
      </c>
      <c r="CW12" s="118">
        <v>104</v>
      </c>
      <c r="CX12" s="133">
        <v>105</v>
      </c>
      <c r="CY12" s="118">
        <v>106</v>
      </c>
      <c r="CZ12" s="133">
        <v>107</v>
      </c>
      <c r="DA12" s="118">
        <v>108</v>
      </c>
      <c r="DB12" s="133">
        <v>109</v>
      </c>
      <c r="DC12" s="118">
        <v>110</v>
      </c>
      <c r="DD12" s="133">
        <v>111</v>
      </c>
      <c r="DE12" s="118">
        <v>112</v>
      </c>
      <c r="DF12" s="133">
        <v>113</v>
      </c>
      <c r="DG12" s="118">
        <v>114</v>
      </c>
      <c r="DH12" s="133">
        <v>115</v>
      </c>
      <c r="DI12" s="118">
        <v>116</v>
      </c>
      <c r="DJ12" s="133">
        <v>117</v>
      </c>
      <c r="DK12" s="118">
        <v>118</v>
      </c>
      <c r="DL12" s="133">
        <v>119</v>
      </c>
    </row>
    <row r="13" spans="1:116" s="113" customFormat="1" ht="15" customHeight="1">
      <c r="A13" s="119">
        <v>1</v>
      </c>
      <c r="B13" s="120" t="s">
        <v>195</v>
      </c>
      <c r="C13" s="121">
        <f>F13+AY13</f>
        <v>2007.249</v>
      </c>
      <c r="D13" s="357">
        <f aca="true" t="shared" si="0" ref="D13:D28">G13+AZ13+BR13</f>
        <v>78.94274</v>
      </c>
      <c r="E13" s="122">
        <f>D13/C13*100</f>
        <v>3.932882268218841</v>
      </c>
      <c r="F13" s="123">
        <f>I13+L13+O13+R13+U13+X13+AA13+AD13+AJ13+AS13+AP13+AM13+AG13+AV13</f>
        <v>387</v>
      </c>
      <c r="G13" s="123">
        <f aca="true" t="shared" si="1" ref="G13:G28">J13+M13+P13+S13+V13+Y13+AB13+AE13+AH13+AK13+AN13+AQ13+AT13+AW13</f>
        <v>2.44274</v>
      </c>
      <c r="H13" s="122">
        <f>G13/F13*100</f>
        <v>0.6311989664082688</v>
      </c>
      <c r="I13" s="124">
        <f>александ!C7</f>
        <v>128.8</v>
      </c>
      <c r="J13" s="124">
        <f>александ!D7</f>
        <v>1.78299</v>
      </c>
      <c r="K13" s="122">
        <f>J13/I13*100</f>
        <v>1.38430900621118</v>
      </c>
      <c r="L13" s="124">
        <f>александ!C9</f>
        <v>10</v>
      </c>
      <c r="M13" s="124">
        <f>александ!D9</f>
        <v>0</v>
      </c>
      <c r="N13" s="122">
        <f>M13/L13*100</f>
        <v>0</v>
      </c>
      <c r="O13" s="124">
        <f>александ!C12</f>
        <v>8</v>
      </c>
      <c r="P13" s="124">
        <f>александ!D12</f>
        <v>0.3588</v>
      </c>
      <c r="Q13" s="122">
        <f>P13/O13*100</f>
        <v>4.485</v>
      </c>
      <c r="R13" s="124">
        <f>александ!C11</f>
        <v>174.2</v>
      </c>
      <c r="S13" s="124">
        <f>александ!D11</f>
        <v>0.00095</v>
      </c>
      <c r="T13" s="122">
        <f>S13/R13*100</f>
        <v>0.0005453501722158439</v>
      </c>
      <c r="U13" s="122">
        <f>александ!C15</f>
        <v>9</v>
      </c>
      <c r="V13" s="122">
        <f>александ!D17</f>
        <v>0.3</v>
      </c>
      <c r="W13" s="122">
        <f>V13/U13*100</f>
        <v>3.3333333333333335</v>
      </c>
      <c r="X13" s="124">
        <f>александ!C21</f>
        <v>8</v>
      </c>
      <c r="Y13" s="124">
        <f>александ!D21</f>
        <v>0</v>
      </c>
      <c r="Z13" s="122">
        <f>Y13/X13*100</f>
        <v>0</v>
      </c>
      <c r="AA13" s="124"/>
      <c r="AB13" s="124"/>
      <c r="AC13" s="122" t="e">
        <f>AB13/AA13*100</f>
        <v>#DIV/0!</v>
      </c>
      <c r="AD13" s="124">
        <f>александ!C22</f>
        <v>18</v>
      </c>
      <c r="AE13" s="124">
        <f>александ!D22</f>
        <v>0</v>
      </c>
      <c r="AF13" s="122">
        <f>AE13/AD13*100</f>
        <v>0</v>
      </c>
      <c r="AG13" s="124">
        <f>александ!C19</f>
        <v>0</v>
      </c>
      <c r="AH13" s="124">
        <f>александ!D19</f>
        <v>0</v>
      </c>
      <c r="AI13" s="122" t="e">
        <f>AH13/AG13*100</f>
        <v>#DIV/0!</v>
      </c>
      <c r="AJ13" s="122">
        <f>александ!C25</f>
        <v>30</v>
      </c>
      <c r="AK13" s="318">
        <f>александ!D25</f>
        <v>0</v>
      </c>
      <c r="AL13" s="122">
        <f>AK13/AJ13*100</f>
        <v>0</v>
      </c>
      <c r="AM13" s="122">
        <f>александ!C34</f>
        <v>1</v>
      </c>
      <c r="AN13" s="122">
        <f>александ!D34</f>
        <v>0</v>
      </c>
      <c r="AO13" s="122">
        <f>AN13/AM13*100</f>
        <v>0</v>
      </c>
      <c r="AP13" s="122"/>
      <c r="AQ13" s="122"/>
      <c r="AR13" s="122" t="e">
        <f>AQ13/AP13*100</f>
        <v>#DIV/0!</v>
      </c>
      <c r="AS13" s="122"/>
      <c r="AT13" s="122"/>
      <c r="AU13" s="125" t="e">
        <f>AS13/AT13*100</f>
        <v>#DIV/0!</v>
      </c>
      <c r="AV13" s="125"/>
      <c r="AW13" s="125"/>
      <c r="AX13" s="125" t="e">
        <f>AV13/AW13*100</f>
        <v>#DIV/0!</v>
      </c>
      <c r="AY13" s="124">
        <f>BB13+BE13+BH13+BK13+BN13</f>
        <v>1620.249</v>
      </c>
      <c r="AZ13" s="124">
        <f>BC13+BF13+BI13+BL13+BO13</f>
        <v>76.5</v>
      </c>
      <c r="BA13" s="122">
        <f>AZ13/AY13*100</f>
        <v>4.7214965107215</v>
      </c>
      <c r="BB13" s="134">
        <f>александ!C40</f>
        <v>836.7</v>
      </c>
      <c r="BC13" s="134">
        <f>александ!D40</f>
        <v>71.6</v>
      </c>
      <c r="BD13" s="122">
        <f>BC13/BB13*100</f>
        <v>8.557427990916695</v>
      </c>
      <c r="BE13" s="122">
        <f>александ!C41</f>
        <v>628.2</v>
      </c>
      <c r="BF13" s="122">
        <f>александ!D41</f>
        <v>0</v>
      </c>
      <c r="BG13" s="122">
        <f>BF13/BE13*100</f>
        <v>0</v>
      </c>
      <c r="BH13" s="122">
        <f>александ!C42</f>
        <v>97.1</v>
      </c>
      <c r="BI13" s="122">
        <f>александ!D42</f>
        <v>0</v>
      </c>
      <c r="BJ13" s="122">
        <f aca="true" t="shared" si="2" ref="BJ13:BJ30">BI13/BH13*100</f>
        <v>0</v>
      </c>
      <c r="BK13" s="122">
        <f>александ!C43</f>
        <v>58.249</v>
      </c>
      <c r="BL13" s="122">
        <f>александ!D43</f>
        <v>4.9</v>
      </c>
      <c r="BM13" s="122">
        <f aca="true" t="shared" si="3" ref="BM13:BM30">BL13/BK13*100</f>
        <v>8.412161582173084</v>
      </c>
      <c r="BN13" s="122"/>
      <c r="BO13" s="122"/>
      <c r="BP13" s="122" t="e">
        <f aca="true" t="shared" si="4" ref="BP13:BP30">BO13/BN13*100</f>
        <v>#DIV/0!</v>
      </c>
      <c r="BQ13" s="124">
        <f>александ!C45</f>
        <v>7</v>
      </c>
      <c r="BR13" s="124">
        <f>александ!D45</f>
        <v>0</v>
      </c>
      <c r="BS13" s="122">
        <f>BR13/BQ13*100</f>
        <v>0</v>
      </c>
      <c r="BT13" s="124">
        <f>SUM(BW13,CL13,CO13,CR13,CU13,CX13,DA13,DG13,DD13)</f>
        <v>2057.2490000000003</v>
      </c>
      <c r="BU13" s="124">
        <f>SUM(BX13,CM13,CP13,CS13,CV13,CY13,DB13,DH13,DE13)</f>
        <v>10.596599999999999</v>
      </c>
      <c r="BV13" s="122">
        <f>BU13/BT13*100</f>
        <v>0.5150859229971674</v>
      </c>
      <c r="BW13" s="124">
        <f>BZ13+CF13+CC13+CI13</f>
        <v>561.949</v>
      </c>
      <c r="BX13" s="124">
        <f>CA13+CG13+CD13+CJ13</f>
        <v>7.5966</v>
      </c>
      <c r="BY13" s="122">
        <f>BX13/BW13*100</f>
        <v>1.351830860095845</v>
      </c>
      <c r="BZ13" s="122">
        <f>александ!C54</f>
        <v>546.949</v>
      </c>
      <c r="CA13" s="122">
        <f>александ!D54</f>
        <v>7.5966</v>
      </c>
      <c r="CB13" s="122">
        <f>CA13/BZ13*100</f>
        <v>1.38890463279026</v>
      </c>
      <c r="CC13" s="122">
        <f>александ!C55</f>
        <v>10</v>
      </c>
      <c r="CD13" s="122">
        <f>александ!D55</f>
        <v>0</v>
      </c>
      <c r="CE13" s="122">
        <f>CD13/CC13*100</f>
        <v>0</v>
      </c>
      <c r="CF13" s="122">
        <f>александ!C57</f>
        <v>5</v>
      </c>
      <c r="CG13" s="122">
        <f>александ!D56</f>
        <v>0</v>
      </c>
      <c r="CH13" s="122">
        <f>CG13/CF13*100</f>
        <v>0</v>
      </c>
      <c r="CI13" s="122">
        <v>0</v>
      </c>
      <c r="CJ13" s="122">
        <f>александ!D57</f>
        <v>0</v>
      </c>
      <c r="CK13" s="122" t="e">
        <f>CJ13/CI13*100</f>
        <v>#DIV/0!</v>
      </c>
      <c r="CL13" s="122">
        <f>александ!C58</f>
        <v>58.2</v>
      </c>
      <c r="CM13" s="122">
        <f>александ!D58</f>
        <v>0</v>
      </c>
      <c r="CN13" s="122">
        <f>CM13/CL13*100</f>
        <v>0</v>
      </c>
      <c r="CO13" s="122">
        <f>александ!C60</f>
        <v>50</v>
      </c>
      <c r="CP13" s="122">
        <f>александ!D60</f>
        <v>0</v>
      </c>
      <c r="CQ13" s="122">
        <f>CP13/CO13*100</f>
        <v>0</v>
      </c>
      <c r="CR13" s="124">
        <f>александ!C63</f>
        <v>0</v>
      </c>
      <c r="CS13" s="124">
        <f>александ!D63</f>
        <v>0</v>
      </c>
      <c r="CT13" s="122" t="e">
        <f>CS13/CR13*100</f>
        <v>#DIV/0!</v>
      </c>
      <c r="CU13" s="124">
        <f>александ!C68</f>
        <v>411.1</v>
      </c>
      <c r="CV13" s="124">
        <f>александ!D68</f>
        <v>0</v>
      </c>
      <c r="CW13" s="122">
        <f>CV13/CU13*100</f>
        <v>0</v>
      </c>
      <c r="CX13" s="124">
        <f>александ!C79</f>
        <v>893.2</v>
      </c>
      <c r="CY13" s="124">
        <f>александ!D79</f>
        <v>3</v>
      </c>
      <c r="CZ13" s="122">
        <f>CY13/CX13*100</f>
        <v>0.3358710255261979</v>
      </c>
      <c r="DA13" s="122">
        <f>александ!C82</f>
        <v>6</v>
      </c>
      <c r="DB13" s="122">
        <f>александ!D82</f>
        <v>0</v>
      </c>
      <c r="DC13" s="122">
        <f aca="true" t="shared" si="5" ref="DC13:DC28">DB13/DA13*100</f>
        <v>0</v>
      </c>
      <c r="DD13" s="123">
        <f>александ!C89</f>
        <v>76.8</v>
      </c>
      <c r="DE13" s="123">
        <f>александ!D89</f>
        <v>0</v>
      </c>
      <c r="DF13" s="122">
        <f>DE13/DD13*100</f>
        <v>0</v>
      </c>
      <c r="DG13" s="122">
        <f>александ!C94</f>
        <v>0</v>
      </c>
      <c r="DH13" s="122">
        <f>александ!D94</f>
        <v>0</v>
      </c>
      <c r="DI13" s="122"/>
      <c r="DJ13" s="126">
        <f aca="true" t="shared" si="6" ref="DJ13:DJ28">SUM(BT13-C13)</f>
        <v>50.00000000000023</v>
      </c>
      <c r="DK13" s="126">
        <f aca="true" t="shared" si="7" ref="DK13:DK28">SUM(BU13-D13)</f>
        <v>-68.34614</v>
      </c>
      <c r="DL13" s="122">
        <f>DK13/DJ13*100</f>
        <v>-136.6922799999994</v>
      </c>
    </row>
    <row r="14" spans="1:116" s="327" customFormat="1" ht="15" customHeight="1">
      <c r="A14" s="319">
        <v>2</v>
      </c>
      <c r="B14" s="320" t="s">
        <v>196</v>
      </c>
      <c r="C14" s="121">
        <f aca="true" t="shared" si="8" ref="C14:C28">F14+AY14</f>
        <v>4893.076</v>
      </c>
      <c r="D14" s="357">
        <f t="shared" si="0"/>
        <v>353.66093</v>
      </c>
      <c r="E14" s="321">
        <f aca="true" t="shared" si="9" ref="E14:E28">D14/C14*100</f>
        <v>7.227783300320698</v>
      </c>
      <c r="F14" s="322">
        <f aca="true" t="shared" si="10" ref="F14:F28">I14+L14+O14+R14+U14+X14+AA14+AD14+AJ14+AS14+AP14+AM14+AG14+AV14</f>
        <v>1463.2</v>
      </c>
      <c r="G14" s="322">
        <f>J14+M14+P14+S14+V14+Y14+AB14+AE14+AH14+AK14+AN14+AQ14+AT14+AW14</f>
        <v>90.56093000000001</v>
      </c>
      <c r="H14" s="321">
        <f aca="true" t="shared" si="11" ref="H14:H28">G14/F14*100</f>
        <v>6.189237971569164</v>
      </c>
      <c r="I14" s="323">
        <f>'б.сундырь'!C7</f>
        <v>839.6</v>
      </c>
      <c r="J14" s="323">
        <f>'б.сундырь'!D7</f>
        <v>44.72281</v>
      </c>
      <c r="K14" s="321">
        <f aca="true" t="shared" si="12" ref="K14:K30">J14/I14*100</f>
        <v>5.326680562172463</v>
      </c>
      <c r="L14" s="323">
        <f>'б.сундырь'!C9</f>
        <v>14.5</v>
      </c>
      <c r="M14" s="323">
        <f>'б.сундырь'!D9</f>
        <v>0</v>
      </c>
      <c r="N14" s="321">
        <f aca="true" t="shared" si="13" ref="N14:N28">M14/L14*100</f>
        <v>0</v>
      </c>
      <c r="O14" s="323">
        <f>'б.сундырь'!C12</f>
        <v>34.8</v>
      </c>
      <c r="P14" s="323">
        <f>'б.сундырь'!D12</f>
        <v>2.12287</v>
      </c>
      <c r="Q14" s="321">
        <f aca="true" t="shared" si="14" ref="Q14:Q28">P14/O14*100</f>
        <v>6.1002011494252875</v>
      </c>
      <c r="R14" s="323">
        <f>'б.сундырь'!C11</f>
        <v>299.8</v>
      </c>
      <c r="S14" s="323">
        <f>'б.сундырь'!D11</f>
        <v>25.18778</v>
      </c>
      <c r="T14" s="321">
        <f aca="true" t="shared" si="15" ref="T14:T28">S14/R14*100</f>
        <v>8.401527685123416</v>
      </c>
      <c r="U14" s="321">
        <f>'б.сундырь'!C15</f>
        <v>32.5</v>
      </c>
      <c r="V14" s="321">
        <f>'б.сундырь'!D17</f>
        <v>2.275</v>
      </c>
      <c r="W14" s="321">
        <f aca="true" t="shared" si="16" ref="W14:W30">V14/U14*100</f>
        <v>6.999999999999999</v>
      </c>
      <c r="X14" s="323">
        <f>'б.сундырь'!C21</f>
        <v>140</v>
      </c>
      <c r="Y14" s="323">
        <f>'б.сундырь'!D21</f>
        <v>16.25247</v>
      </c>
      <c r="Z14" s="321">
        <f aca="true" t="shared" si="17" ref="Z14:Z28">Y14/X14*100</f>
        <v>11.608907142857142</v>
      </c>
      <c r="AA14" s="323"/>
      <c r="AB14" s="323"/>
      <c r="AC14" s="321" t="e">
        <f aca="true" t="shared" si="18" ref="AC14:AC28">AB14/AA14*100</f>
        <v>#DIV/0!</v>
      </c>
      <c r="AD14" s="323">
        <f>'б.сундырь'!C22</f>
        <v>0</v>
      </c>
      <c r="AE14" s="323">
        <f>'б.сундырь'!D22</f>
        <v>0</v>
      </c>
      <c r="AF14" s="321" t="e">
        <f aca="true" t="shared" si="19" ref="AF14:AF28">AE14/AD14*100</f>
        <v>#DIV/0!</v>
      </c>
      <c r="AG14" s="323"/>
      <c r="AH14" s="323"/>
      <c r="AI14" s="321" t="e">
        <f aca="true" t="shared" si="20" ref="AI14:AI28">AH14/AG14*100</f>
        <v>#DIV/0!</v>
      </c>
      <c r="AJ14" s="321">
        <f>'б.сундырь'!C25</f>
        <v>100</v>
      </c>
      <c r="AK14" s="324">
        <f>'б.сундырь'!D25</f>
        <v>0</v>
      </c>
      <c r="AL14" s="321">
        <f aca="true" t="shared" si="21" ref="AL14:AL30">AK14/AJ14*100</f>
        <v>0</v>
      </c>
      <c r="AM14" s="321">
        <f>'б.сундырь'!C34</f>
        <v>2</v>
      </c>
      <c r="AN14" s="321">
        <f>'б.сундырь'!D34</f>
        <v>0</v>
      </c>
      <c r="AO14" s="321">
        <f aca="true" t="shared" si="22" ref="AO14:AO28">AN14/AM14*100</f>
        <v>0</v>
      </c>
      <c r="AP14" s="321">
        <f>'б.сундырь'!C36</f>
        <v>0</v>
      </c>
      <c r="AQ14" s="122">
        <f>'б.сундырь'!D36</f>
        <v>0</v>
      </c>
      <c r="AR14" s="321" t="e">
        <f aca="true" t="shared" si="23" ref="AR14:AR28">AQ14/AP14*100</f>
        <v>#DIV/0!</v>
      </c>
      <c r="AS14" s="321"/>
      <c r="AT14" s="321"/>
      <c r="AU14" s="325" t="e">
        <f aca="true" t="shared" si="24" ref="AU14:AU28">AS14/AT14*100</f>
        <v>#DIV/0!</v>
      </c>
      <c r="AV14" s="325"/>
      <c r="AW14" s="325"/>
      <c r="AX14" s="325" t="e">
        <f aca="true" t="shared" si="25" ref="AX14:AX28">AV14/AW14*100</f>
        <v>#DIV/0!</v>
      </c>
      <c r="AY14" s="323">
        <f aca="true" t="shared" si="26" ref="AY14:AZ28">BB14+BE14+BH14+BK14+BN14</f>
        <v>3429.876</v>
      </c>
      <c r="AZ14" s="323">
        <f t="shared" si="26"/>
        <v>263.1</v>
      </c>
      <c r="BA14" s="321">
        <f>AZ14/AY14*100</f>
        <v>7.670831248709867</v>
      </c>
      <c r="BB14" s="321">
        <f>'б.сундырь'!C40</f>
        <v>2963</v>
      </c>
      <c r="BC14" s="321">
        <f>'б.сундырь'!D40</f>
        <v>253.5</v>
      </c>
      <c r="BD14" s="321">
        <f aca="true" t="shared" si="27" ref="BD14:BD28">BC14/BB14*100</f>
        <v>8.5555180560243</v>
      </c>
      <c r="BE14" s="122"/>
      <c r="BF14" s="321"/>
      <c r="BG14" s="321" t="e">
        <f aca="true" t="shared" si="28" ref="BG14:BG28">BF14/BE14*100</f>
        <v>#DIV/0!</v>
      </c>
      <c r="BH14" s="321">
        <f>'б.сундырь'!C41</f>
        <v>351.3</v>
      </c>
      <c r="BI14" s="321">
        <f>'б.сундырь'!D41</f>
        <v>0</v>
      </c>
      <c r="BJ14" s="321">
        <f t="shared" si="2"/>
        <v>0</v>
      </c>
      <c r="BK14" s="321">
        <f>'б.сундырь'!C42</f>
        <v>115.576</v>
      </c>
      <c r="BL14" s="321">
        <f>'б.сундырь'!D42</f>
        <v>9.6</v>
      </c>
      <c r="BM14" s="321">
        <f t="shared" si="3"/>
        <v>8.306222745206618</v>
      </c>
      <c r="BN14" s="321"/>
      <c r="BO14" s="321"/>
      <c r="BP14" s="321" t="e">
        <f t="shared" si="4"/>
        <v>#DIV/0!</v>
      </c>
      <c r="BQ14" s="323">
        <f>'б.сундырь'!C44</f>
        <v>27</v>
      </c>
      <c r="BR14" s="323">
        <f>'б.сундырь'!D44</f>
        <v>0</v>
      </c>
      <c r="BS14" s="321">
        <f aca="true" t="shared" si="29" ref="BS14:BS28">BR14/BQ14*100</f>
        <v>0</v>
      </c>
      <c r="BT14" s="323">
        <f>SUM(BW14,CL14,CO14,CR14,CU14,CX14,DA14,DG14,DD14)</f>
        <v>4893.075999999999</v>
      </c>
      <c r="BU14" s="323">
        <f aca="true" t="shared" si="30" ref="BU14:BU28">SUM(BX14,CM14,CP14,CS14,CV14,CY14,DB14,DH14,DE14)</f>
        <v>44.4875</v>
      </c>
      <c r="BV14" s="321">
        <f aca="true" t="shared" si="31" ref="BV14:BV28">BU14/BT14*100</f>
        <v>0.9091929085099028</v>
      </c>
      <c r="BW14" s="323">
        <f aca="true" t="shared" si="32" ref="BW14:BW28">BZ14+CF14+CC14+CI14</f>
        <v>950.976</v>
      </c>
      <c r="BX14" s="323">
        <f aca="true" t="shared" si="33" ref="BX14:BX28">CA14+CG14+CD14+CJ14</f>
        <v>23.5</v>
      </c>
      <c r="BY14" s="321">
        <f aca="true" t="shared" si="34" ref="BY14:BY28">BX14/BW14*100</f>
        <v>2.471145433743859</v>
      </c>
      <c r="BZ14" s="321">
        <f>'б.сундырь'!C53</f>
        <v>925.976</v>
      </c>
      <c r="CA14" s="321">
        <f>'б.сундырь'!D53</f>
        <v>23.5</v>
      </c>
      <c r="CB14" s="321">
        <f aca="true" t="shared" si="35" ref="CB14:CB28">CA14/BZ14*100</f>
        <v>2.537862752382351</v>
      </c>
      <c r="CC14" s="321">
        <f>'б.сундырь'!C54</f>
        <v>10</v>
      </c>
      <c r="CD14" s="321">
        <f>'б.сундырь'!D54</f>
        <v>0</v>
      </c>
      <c r="CE14" s="321">
        <f aca="true" t="shared" si="36" ref="CE14:CE28">CD14/CC14*100</f>
        <v>0</v>
      </c>
      <c r="CF14" s="321">
        <f>'б.сундырь'!C56</f>
        <v>15</v>
      </c>
      <c r="CG14" s="321">
        <f>'б.сундырь'!D55</f>
        <v>0</v>
      </c>
      <c r="CH14" s="321">
        <f aca="true" t="shared" si="37" ref="CH14:CH28">CG14/CF14*100</f>
        <v>0</v>
      </c>
      <c r="CI14" s="321">
        <v>0</v>
      </c>
      <c r="CJ14" s="321">
        <f>'б.сундырь'!D56</f>
        <v>0</v>
      </c>
      <c r="CK14" s="321" t="e">
        <f aca="true" t="shared" si="38" ref="CK14:CK28">CJ14/CI14*100</f>
        <v>#DIV/0!</v>
      </c>
      <c r="CL14" s="321">
        <f>'б.сундырь'!C57</f>
        <v>115.4</v>
      </c>
      <c r="CM14" s="321">
        <f>'б.сундырь'!D57</f>
        <v>0</v>
      </c>
      <c r="CN14" s="321">
        <f aca="true" t="shared" si="39" ref="CN14:CN28">CM14/CL14*100</f>
        <v>0</v>
      </c>
      <c r="CO14" s="321">
        <f>'б.сундырь'!C59</f>
        <v>198.6</v>
      </c>
      <c r="CP14" s="321">
        <f>'б.сундырь'!D59</f>
        <v>0</v>
      </c>
      <c r="CQ14" s="321">
        <f aca="true" t="shared" si="40" ref="CQ14:CQ28">CP14/CO14*100</f>
        <v>0</v>
      </c>
      <c r="CR14" s="323">
        <f>'б.сундырь'!C62</f>
        <v>160</v>
      </c>
      <c r="CS14" s="323">
        <f>'б.сундырь'!D62</f>
        <v>0</v>
      </c>
      <c r="CT14" s="321">
        <f aca="true" t="shared" si="41" ref="CT14:CT28">CS14/CR14*100</f>
        <v>0</v>
      </c>
      <c r="CU14" s="323">
        <f>'б.сундырь'!C67</f>
        <v>1192.6</v>
      </c>
      <c r="CV14" s="323">
        <f>'б.сундырь'!D67</f>
        <v>0</v>
      </c>
      <c r="CW14" s="321">
        <f aca="true" t="shared" si="42" ref="CW14:CW28">CV14/CU14*100</f>
        <v>0</v>
      </c>
      <c r="CX14" s="323">
        <f>'б.сундырь'!C79</f>
        <v>1978.6</v>
      </c>
      <c r="CY14" s="323">
        <f>'б.сундырь'!D79</f>
        <v>20.9875</v>
      </c>
      <c r="CZ14" s="321">
        <f aca="true" t="shared" si="43" ref="CZ14:CZ28">CY14/CX14*100</f>
        <v>1.0607247548771859</v>
      </c>
      <c r="DA14" s="321">
        <f>'б.сундырь'!C82</f>
        <v>19</v>
      </c>
      <c r="DB14" s="321">
        <f>'б.сундырь'!D82</f>
        <v>0</v>
      </c>
      <c r="DC14" s="321">
        <f t="shared" si="5"/>
        <v>0</v>
      </c>
      <c r="DD14" s="322">
        <f>'б.сундырь'!C89</f>
        <v>277.9</v>
      </c>
      <c r="DE14" s="322">
        <f>'б.сундырь'!D89</f>
        <v>0</v>
      </c>
      <c r="DF14" s="321">
        <f aca="true" t="shared" si="44" ref="DF14:DF28">DE14/DD14*100</f>
        <v>0</v>
      </c>
      <c r="DG14" s="321">
        <f>'б.сундырь'!C94</f>
        <v>0</v>
      </c>
      <c r="DH14" s="321">
        <f>'б.сундырь'!D94</f>
        <v>0</v>
      </c>
      <c r="DI14" s="122" t="e">
        <f>DH14/DG14*100</f>
        <v>#DIV/0!</v>
      </c>
      <c r="DJ14" s="326">
        <f t="shared" si="6"/>
        <v>-9.094947017729282E-13</v>
      </c>
      <c r="DK14" s="326">
        <f t="shared" si="7"/>
        <v>-309.17343</v>
      </c>
      <c r="DL14" s="321">
        <f aca="true" t="shared" si="45" ref="DL14:DL30">DK14/DJ14*100</f>
        <v>33993978128438920</v>
      </c>
    </row>
    <row r="15" spans="1:116" s="113" customFormat="1" ht="15" customHeight="1">
      <c r="A15" s="119">
        <v>3</v>
      </c>
      <c r="B15" s="120" t="s">
        <v>197</v>
      </c>
      <c r="C15" s="121">
        <f t="shared" si="8"/>
        <v>3596.11</v>
      </c>
      <c r="D15" s="357">
        <f t="shared" si="0"/>
        <v>228.16375000000002</v>
      </c>
      <c r="E15" s="122">
        <f t="shared" si="9"/>
        <v>6.344737786107767</v>
      </c>
      <c r="F15" s="123">
        <f t="shared" si="10"/>
        <v>566.5</v>
      </c>
      <c r="G15" s="123">
        <f t="shared" si="1"/>
        <v>28.763750000000005</v>
      </c>
      <c r="H15" s="122">
        <f t="shared" si="11"/>
        <v>5.077449249779348</v>
      </c>
      <c r="I15" s="124">
        <f>ильинка!C7</f>
        <v>132.7</v>
      </c>
      <c r="J15" s="124">
        <f>ильинка!D7</f>
        <v>2.5028</v>
      </c>
      <c r="K15" s="122">
        <f t="shared" si="12"/>
        <v>1.8860587792012058</v>
      </c>
      <c r="L15" s="124">
        <f>ильинка!C9</f>
        <v>0.9</v>
      </c>
      <c r="M15" s="124">
        <f>ильинка!D9</f>
        <v>0</v>
      </c>
      <c r="N15" s="122">
        <f t="shared" si="13"/>
        <v>0</v>
      </c>
      <c r="O15" s="124">
        <f>ильинка!C12</f>
        <v>24.8</v>
      </c>
      <c r="P15" s="124">
        <f>ильинка!D12</f>
        <v>2.33637</v>
      </c>
      <c r="Q15" s="122">
        <f t="shared" si="14"/>
        <v>9.42084677419355</v>
      </c>
      <c r="R15" s="124">
        <f>ильинка!C11</f>
        <v>194.1</v>
      </c>
      <c r="S15" s="124">
        <f>ильинка!D11</f>
        <v>3.16888</v>
      </c>
      <c r="T15" s="122">
        <f t="shared" si="15"/>
        <v>1.6326017516743947</v>
      </c>
      <c r="U15" s="122">
        <f>ильинка!C15</f>
        <v>21</v>
      </c>
      <c r="V15" s="122">
        <f>ильинка!D17</f>
        <v>9.15</v>
      </c>
      <c r="W15" s="122">
        <f t="shared" si="16"/>
        <v>43.57142857142857</v>
      </c>
      <c r="X15" s="124">
        <f>ильинка!C21</f>
        <v>100</v>
      </c>
      <c r="Y15" s="124">
        <f>ильинка!D21</f>
        <v>10.0957</v>
      </c>
      <c r="Z15" s="122">
        <f t="shared" si="17"/>
        <v>10.0957</v>
      </c>
      <c r="AA15" s="124"/>
      <c r="AB15" s="124"/>
      <c r="AC15" s="122" t="e">
        <f t="shared" si="18"/>
        <v>#DIV/0!</v>
      </c>
      <c r="AD15" s="124">
        <f>ильинка!C22</f>
        <v>22</v>
      </c>
      <c r="AE15" s="124">
        <f>ильинка!D22</f>
        <v>0</v>
      </c>
      <c r="AF15" s="122">
        <f t="shared" si="19"/>
        <v>0</v>
      </c>
      <c r="AG15" s="124"/>
      <c r="AH15" s="124"/>
      <c r="AI15" s="122" t="e">
        <f t="shared" si="20"/>
        <v>#DIV/0!</v>
      </c>
      <c r="AJ15" s="122">
        <f>ильинка!C25</f>
        <v>70</v>
      </c>
      <c r="AK15" s="318">
        <f>ильинка!D25</f>
        <v>0</v>
      </c>
      <c r="AL15" s="122">
        <f t="shared" si="21"/>
        <v>0</v>
      </c>
      <c r="AM15" s="122">
        <f>ильинка!C34</f>
        <v>1</v>
      </c>
      <c r="AN15" s="122">
        <f>ильинка!D34</f>
        <v>1.51</v>
      </c>
      <c r="AO15" s="122">
        <f t="shared" si="22"/>
        <v>151</v>
      </c>
      <c r="AP15" s="122">
        <f>ильинка!C36</f>
        <v>0</v>
      </c>
      <c r="AQ15" s="122">
        <f>ильинка!D36</f>
        <v>0</v>
      </c>
      <c r="AR15" s="122" t="e">
        <f t="shared" si="23"/>
        <v>#DIV/0!</v>
      </c>
      <c r="AS15" s="122"/>
      <c r="AT15" s="122"/>
      <c r="AU15" s="125" t="e">
        <f t="shared" si="24"/>
        <v>#DIV/0!</v>
      </c>
      <c r="AV15" s="125"/>
      <c r="AW15" s="125"/>
      <c r="AX15" s="125" t="e">
        <f t="shared" si="25"/>
        <v>#DIV/0!</v>
      </c>
      <c r="AY15" s="124">
        <f t="shared" si="26"/>
        <v>3029.61</v>
      </c>
      <c r="AZ15" s="124">
        <f t="shared" si="26"/>
        <v>199.4</v>
      </c>
      <c r="BA15" s="122">
        <f>AZ15/AY15*100</f>
        <v>6.58170523598747</v>
      </c>
      <c r="BB15" s="134">
        <f>ильинка!C39</f>
        <v>2218.5</v>
      </c>
      <c r="BC15" s="134">
        <f>ильинка!D39</f>
        <v>189.8</v>
      </c>
      <c r="BD15" s="122">
        <f t="shared" si="27"/>
        <v>8.555330178048232</v>
      </c>
      <c r="BE15" s="122">
        <f>ильинка!C40</f>
        <v>474.5</v>
      </c>
      <c r="BF15" s="122"/>
      <c r="BG15" s="122">
        <f t="shared" si="28"/>
        <v>0</v>
      </c>
      <c r="BH15" s="122">
        <f>ильинка!C41</f>
        <v>221.1</v>
      </c>
      <c r="BI15" s="122">
        <f>ильинка!D41</f>
        <v>0</v>
      </c>
      <c r="BJ15" s="122">
        <f t="shared" si="2"/>
        <v>0</v>
      </c>
      <c r="BK15" s="122">
        <f>ильинка!C42</f>
        <v>115.51</v>
      </c>
      <c r="BL15" s="122">
        <f>ильинка!D42</f>
        <v>9.6</v>
      </c>
      <c r="BM15" s="122">
        <f t="shared" si="3"/>
        <v>8.310968747294606</v>
      </c>
      <c r="BN15" s="122">
        <f>ильинка!C44</f>
        <v>0</v>
      </c>
      <c r="BO15" s="122">
        <f>ильинка!D44</f>
        <v>0</v>
      </c>
      <c r="BP15" s="122" t="e">
        <f t="shared" si="4"/>
        <v>#DIV/0!</v>
      </c>
      <c r="BQ15" s="124">
        <f>ильинка!C45</f>
        <v>15</v>
      </c>
      <c r="BR15" s="124">
        <f>ильинка!D45</f>
        <v>0</v>
      </c>
      <c r="BS15" s="122">
        <f t="shared" si="29"/>
        <v>0</v>
      </c>
      <c r="BT15" s="124">
        <f>SUM(BW15,CL15,CO15,CR15,CU15,CX15,DA15,DG15,DD15)</f>
        <v>3596.11</v>
      </c>
      <c r="BU15" s="124">
        <f t="shared" si="30"/>
        <v>33</v>
      </c>
      <c r="BV15" s="122">
        <f t="shared" si="31"/>
        <v>0.9176582473839787</v>
      </c>
      <c r="BW15" s="124">
        <f t="shared" si="32"/>
        <v>824.31</v>
      </c>
      <c r="BX15" s="124">
        <f t="shared" si="33"/>
        <v>16.5</v>
      </c>
      <c r="BY15" s="122">
        <f t="shared" si="34"/>
        <v>2.0016741274520506</v>
      </c>
      <c r="BZ15" s="122">
        <f>ильинка!C54</f>
        <v>804.31</v>
      </c>
      <c r="CA15" s="122">
        <f>ильинка!D54</f>
        <v>16.5</v>
      </c>
      <c r="CB15" s="122">
        <f t="shared" si="35"/>
        <v>2.0514478248436547</v>
      </c>
      <c r="CC15" s="122">
        <f>ильинка!C55</f>
        <v>10</v>
      </c>
      <c r="CD15" s="122">
        <f>ильинка!D55</f>
        <v>0</v>
      </c>
      <c r="CE15" s="122">
        <f t="shared" si="36"/>
        <v>0</v>
      </c>
      <c r="CF15" s="122">
        <f>ильинка!C57</f>
        <v>10</v>
      </c>
      <c r="CG15" s="122">
        <f>ильинка!D57</f>
        <v>0</v>
      </c>
      <c r="CH15" s="122">
        <f t="shared" si="37"/>
        <v>0</v>
      </c>
      <c r="CI15" s="122">
        <f>ильинка!C56</f>
        <v>0</v>
      </c>
      <c r="CJ15" s="122">
        <f>ильинка!D56</f>
        <v>0</v>
      </c>
      <c r="CK15" s="122" t="e">
        <f t="shared" si="38"/>
        <v>#DIV/0!</v>
      </c>
      <c r="CL15" s="122">
        <f>ильинка!C58</f>
        <v>115.4</v>
      </c>
      <c r="CM15" s="122">
        <f>ильинка!D58</f>
        <v>0</v>
      </c>
      <c r="CN15" s="122">
        <f t="shared" si="39"/>
        <v>0</v>
      </c>
      <c r="CO15" s="122">
        <f>ильинка!C60</f>
        <v>10</v>
      </c>
      <c r="CP15" s="122">
        <f>ильинка!D60</f>
        <v>0</v>
      </c>
      <c r="CQ15" s="122">
        <f t="shared" si="40"/>
        <v>0</v>
      </c>
      <c r="CR15" s="124">
        <f>ильинка!C64</f>
        <v>30</v>
      </c>
      <c r="CS15" s="124">
        <f>ильинка!D64</f>
        <v>0</v>
      </c>
      <c r="CT15" s="122">
        <f t="shared" si="41"/>
        <v>0</v>
      </c>
      <c r="CU15" s="124">
        <f>ильинка!C69</f>
        <v>647</v>
      </c>
      <c r="CV15" s="124">
        <f>ильинка!D69</f>
        <v>0</v>
      </c>
      <c r="CW15" s="122">
        <f t="shared" si="42"/>
        <v>0</v>
      </c>
      <c r="CX15" s="124">
        <f>ильинка!C80</f>
        <v>1957.4</v>
      </c>
      <c r="CY15" s="124">
        <f>ильинка!D80</f>
        <v>16.5</v>
      </c>
      <c r="CZ15" s="122">
        <f t="shared" si="43"/>
        <v>0.8429549402268314</v>
      </c>
      <c r="DA15" s="122">
        <f>ильинка!C83</f>
        <v>12</v>
      </c>
      <c r="DB15" s="122">
        <f>ильинка!D83</f>
        <v>0</v>
      </c>
      <c r="DC15" s="122">
        <f t="shared" si="5"/>
        <v>0</v>
      </c>
      <c r="DD15" s="123">
        <f>ильинка!C90</f>
        <v>0</v>
      </c>
      <c r="DE15" s="123">
        <f>ильинка!D90</f>
        <v>0</v>
      </c>
      <c r="DF15" s="122" t="e">
        <f t="shared" si="44"/>
        <v>#DIV/0!</v>
      </c>
      <c r="DG15" s="122">
        <f>ильинка!C95</f>
        <v>0</v>
      </c>
      <c r="DH15" s="122">
        <f>ильинка!D95</f>
        <v>0</v>
      </c>
      <c r="DI15" s="122"/>
      <c r="DJ15" s="126">
        <f t="shared" si="6"/>
        <v>0</v>
      </c>
      <c r="DK15" s="126">
        <f t="shared" si="7"/>
        <v>-195.16375000000002</v>
      </c>
      <c r="DL15" s="122" t="e">
        <f t="shared" si="45"/>
        <v>#DIV/0!</v>
      </c>
    </row>
    <row r="16" spans="1:116" s="113" customFormat="1" ht="15" customHeight="1">
      <c r="A16" s="119">
        <v>4</v>
      </c>
      <c r="B16" s="120" t="s">
        <v>198</v>
      </c>
      <c r="C16" s="121">
        <f t="shared" si="8"/>
        <v>3979.843</v>
      </c>
      <c r="D16" s="352">
        <f t="shared" si="0"/>
        <v>290.91369000000003</v>
      </c>
      <c r="E16" s="122">
        <f t="shared" si="9"/>
        <v>7.3096775425563285</v>
      </c>
      <c r="F16" s="123">
        <f t="shared" si="10"/>
        <v>1560.1999999999998</v>
      </c>
      <c r="G16" s="123">
        <f t="shared" si="1"/>
        <v>108.51369000000001</v>
      </c>
      <c r="H16" s="122">
        <f t="shared" si="11"/>
        <v>6.955114087937446</v>
      </c>
      <c r="I16" s="124">
        <f>кадикасы!C7</f>
        <v>849.3</v>
      </c>
      <c r="J16" s="124">
        <f>кадикасы!D7</f>
        <v>36.21585</v>
      </c>
      <c r="K16" s="122">
        <f t="shared" si="12"/>
        <v>4.264199929353587</v>
      </c>
      <c r="L16" s="124">
        <f>кадикасы!C9</f>
        <v>30</v>
      </c>
      <c r="M16" s="124">
        <f>кадикасы!D9</f>
        <v>0</v>
      </c>
      <c r="N16" s="122">
        <f t="shared" si="13"/>
        <v>0</v>
      </c>
      <c r="O16" s="124">
        <f>кадикасы!C12</f>
        <v>42.9</v>
      </c>
      <c r="P16" s="124">
        <f>кадикасы!D12</f>
        <v>1.66121</v>
      </c>
      <c r="Q16" s="122">
        <f t="shared" si="14"/>
        <v>3.872284382284383</v>
      </c>
      <c r="R16" s="124">
        <f>кадикасы!C11</f>
        <v>314.9</v>
      </c>
      <c r="S16" s="124">
        <f>кадикасы!D11</f>
        <v>17.58048</v>
      </c>
      <c r="T16" s="122">
        <f t="shared" si="15"/>
        <v>5.582877103842491</v>
      </c>
      <c r="U16" s="122">
        <f>кадикасы!C15</f>
        <v>11.1</v>
      </c>
      <c r="V16" s="122">
        <f>кадикасы!D17</f>
        <v>0</v>
      </c>
      <c r="W16" s="122">
        <f t="shared" si="16"/>
        <v>0</v>
      </c>
      <c r="X16" s="124">
        <f>кадикасы!C21</f>
        <v>240</v>
      </c>
      <c r="Y16" s="124">
        <f>кадикасы!D21</f>
        <v>46.85615</v>
      </c>
      <c r="Z16" s="122">
        <f t="shared" si="17"/>
        <v>19.523395833333332</v>
      </c>
      <c r="AA16" s="124"/>
      <c r="AB16" s="124"/>
      <c r="AC16" s="122" t="e">
        <f t="shared" si="18"/>
        <v>#DIV/0!</v>
      </c>
      <c r="AD16" s="124">
        <f>кадикасы!C22</f>
        <v>0</v>
      </c>
      <c r="AE16" s="124">
        <f>кадикасы!D25</f>
        <v>0</v>
      </c>
      <c r="AF16" s="122" t="e">
        <f t="shared" si="19"/>
        <v>#DIV/0!</v>
      </c>
      <c r="AG16" s="124"/>
      <c r="AH16" s="124"/>
      <c r="AI16" s="122" t="e">
        <f t="shared" si="20"/>
        <v>#DIV/0!</v>
      </c>
      <c r="AJ16" s="122">
        <f>кадикасы!C26</f>
        <v>70</v>
      </c>
      <c r="AK16" s="318">
        <f>кадикасы!D26</f>
        <v>0</v>
      </c>
      <c r="AL16" s="122">
        <f t="shared" si="21"/>
        <v>0</v>
      </c>
      <c r="AM16" s="122">
        <f>кадикасы!C35</f>
        <v>2</v>
      </c>
      <c r="AN16" s="122">
        <f>кадикасы!D35</f>
        <v>0</v>
      </c>
      <c r="AO16" s="122">
        <f t="shared" si="22"/>
        <v>0</v>
      </c>
      <c r="AP16" s="122">
        <f>кадикасы!C37</f>
        <v>0</v>
      </c>
      <c r="AQ16" s="122">
        <f>кадикасы!D37</f>
        <v>6.2</v>
      </c>
      <c r="AR16" s="122" t="e">
        <f t="shared" si="23"/>
        <v>#DIV/0!</v>
      </c>
      <c r="AS16" s="122"/>
      <c r="AT16" s="122"/>
      <c r="AU16" s="125" t="e">
        <f t="shared" si="24"/>
        <v>#DIV/0!</v>
      </c>
      <c r="AV16" s="125"/>
      <c r="AW16" s="125"/>
      <c r="AX16" s="125" t="e">
        <f t="shared" si="25"/>
        <v>#DIV/0!</v>
      </c>
      <c r="AY16" s="124">
        <f t="shared" si="26"/>
        <v>2419.643</v>
      </c>
      <c r="AZ16" s="124">
        <f t="shared" si="26"/>
        <v>182.4</v>
      </c>
      <c r="BA16" s="122">
        <f>AZ16/AY16*100</f>
        <v>7.538302137960022</v>
      </c>
      <c r="BB16" s="134">
        <f>кадикасы!C41</f>
        <v>2019.9</v>
      </c>
      <c r="BC16" s="134">
        <f>кадикасы!D41</f>
        <v>172.8</v>
      </c>
      <c r="BD16" s="122">
        <f t="shared" si="27"/>
        <v>8.554878954403684</v>
      </c>
      <c r="BE16" s="122"/>
      <c r="BF16" s="122"/>
      <c r="BG16" s="122" t="e">
        <f t="shared" si="28"/>
        <v>#DIV/0!</v>
      </c>
      <c r="BH16" s="122">
        <f>кадикасы!C42</f>
        <v>284.2</v>
      </c>
      <c r="BI16" s="122">
        <f>кадикасы!D42</f>
        <v>0</v>
      </c>
      <c r="BJ16" s="122">
        <f t="shared" si="2"/>
        <v>0</v>
      </c>
      <c r="BK16" s="122">
        <f>кадикасы!C43</f>
        <v>115.543</v>
      </c>
      <c r="BL16" s="122">
        <f>кадикасы!D43</f>
        <v>9.6</v>
      </c>
      <c r="BM16" s="122">
        <f t="shared" si="3"/>
        <v>8.308595068502635</v>
      </c>
      <c r="BN16" s="122"/>
      <c r="BO16" s="122"/>
      <c r="BP16" s="122" t="e">
        <f t="shared" si="4"/>
        <v>#DIV/0!</v>
      </c>
      <c r="BQ16" s="124">
        <f>кадикасы!C45</f>
        <v>27</v>
      </c>
      <c r="BR16" s="124">
        <f>кадикасы!D45</f>
        <v>0</v>
      </c>
      <c r="BS16" s="122">
        <f t="shared" si="29"/>
        <v>0</v>
      </c>
      <c r="BT16" s="124">
        <f>SUM(BW16,CL16,CO16,CR16,CU16,CX16,DA16,DG16,DD16)</f>
        <v>3979.8429999999994</v>
      </c>
      <c r="BU16" s="124">
        <f t="shared" si="30"/>
        <v>29.292099999999998</v>
      </c>
      <c r="BV16" s="122">
        <f t="shared" si="31"/>
        <v>0.736011445677631</v>
      </c>
      <c r="BW16" s="124">
        <f t="shared" si="32"/>
        <v>727.943</v>
      </c>
      <c r="BX16" s="124">
        <f t="shared" si="33"/>
        <v>12.2921</v>
      </c>
      <c r="BY16" s="122">
        <f t="shared" si="34"/>
        <v>1.6886074871246788</v>
      </c>
      <c r="BZ16" s="122">
        <f>кадикасы!C54</f>
        <v>705.943</v>
      </c>
      <c r="CA16" s="122">
        <f>кадикасы!D54</f>
        <v>12.2921</v>
      </c>
      <c r="CB16" s="122">
        <f t="shared" si="35"/>
        <v>1.7412312325499366</v>
      </c>
      <c r="CC16" s="122">
        <f>кадикасы!C55</f>
        <v>12</v>
      </c>
      <c r="CD16" s="122">
        <f>кадикасы!D55</f>
        <v>0</v>
      </c>
      <c r="CE16" s="122">
        <f t="shared" si="36"/>
        <v>0</v>
      </c>
      <c r="CF16" s="122">
        <f>кадикасы!C56</f>
        <v>10</v>
      </c>
      <c r="CG16" s="122">
        <f>кадикасы!D56</f>
        <v>0</v>
      </c>
      <c r="CH16" s="122">
        <f t="shared" si="37"/>
        <v>0</v>
      </c>
      <c r="CI16" s="122"/>
      <c r="CJ16" s="122"/>
      <c r="CK16" s="122" t="e">
        <f t="shared" si="38"/>
        <v>#DIV/0!</v>
      </c>
      <c r="CL16" s="122">
        <f>кадикасы!C57</f>
        <v>115.4</v>
      </c>
      <c r="CM16" s="122">
        <f>кадикасы!D57</f>
        <v>0</v>
      </c>
      <c r="CN16" s="122">
        <f t="shared" si="39"/>
        <v>0</v>
      </c>
      <c r="CO16" s="122">
        <f>кадикасы!C59</f>
        <v>24.9</v>
      </c>
      <c r="CP16" s="122">
        <f>кадикасы!D59</f>
        <v>0</v>
      </c>
      <c r="CQ16" s="122">
        <f t="shared" si="40"/>
        <v>0</v>
      </c>
      <c r="CR16" s="124">
        <f>кадикасы!C63</f>
        <v>50</v>
      </c>
      <c r="CS16" s="124">
        <f>кадикасы!D63</f>
        <v>0</v>
      </c>
      <c r="CT16" s="122">
        <f t="shared" si="41"/>
        <v>0</v>
      </c>
      <c r="CU16" s="124">
        <f>кадикасы!C67</f>
        <v>872.6</v>
      </c>
      <c r="CV16" s="124">
        <f>кадикасы!D67</f>
        <v>0</v>
      </c>
      <c r="CW16" s="122">
        <f t="shared" si="42"/>
        <v>0</v>
      </c>
      <c r="CX16" s="124">
        <f>кадикасы!C78</f>
        <v>1948.7</v>
      </c>
      <c r="CY16" s="124">
        <f>кадикасы!D78</f>
        <v>17</v>
      </c>
      <c r="CZ16" s="122">
        <f t="shared" si="43"/>
        <v>0.8723764560989377</v>
      </c>
      <c r="DA16" s="122">
        <f>кадикасы!C81</f>
        <v>15.6</v>
      </c>
      <c r="DB16" s="122">
        <f>кадикасы!D81</f>
        <v>0</v>
      </c>
      <c r="DC16" s="122">
        <f t="shared" si="5"/>
        <v>0</v>
      </c>
      <c r="DD16" s="123">
        <f>кадикасы!C88</f>
        <v>224.7</v>
      </c>
      <c r="DE16" s="123">
        <f>кадикасы!D88</f>
        <v>0</v>
      </c>
      <c r="DF16" s="122">
        <f t="shared" si="44"/>
        <v>0</v>
      </c>
      <c r="DG16" s="122">
        <f>кадикасы!C93</f>
        <v>0</v>
      </c>
      <c r="DH16" s="122">
        <f>кадикасы!D93</f>
        <v>0</v>
      </c>
      <c r="DI16" s="122" t="e">
        <f>DH16/DG16*100</f>
        <v>#DIV/0!</v>
      </c>
      <c r="DJ16" s="126">
        <f t="shared" si="6"/>
        <v>-4.547473508864641E-13</v>
      </c>
      <c r="DK16" s="126">
        <f t="shared" si="7"/>
        <v>-261.62159</v>
      </c>
      <c r="DL16" s="122">
        <f t="shared" si="45"/>
        <v>57531196056449064</v>
      </c>
    </row>
    <row r="17" spans="1:116" s="113" customFormat="1" ht="15" customHeight="1">
      <c r="A17" s="119">
        <v>5</v>
      </c>
      <c r="B17" s="120" t="s">
        <v>199</v>
      </c>
      <c r="C17" s="121">
        <f t="shared" si="8"/>
        <v>8891.1</v>
      </c>
      <c r="D17" s="352">
        <f t="shared" si="0"/>
        <v>218.24060000000003</v>
      </c>
      <c r="E17" s="122">
        <f t="shared" si="9"/>
        <v>2.454596169202911</v>
      </c>
      <c r="F17" s="123">
        <f t="shared" si="10"/>
        <v>5420.6</v>
      </c>
      <c r="G17" s="123">
        <f t="shared" si="1"/>
        <v>218.24060000000003</v>
      </c>
      <c r="H17" s="122">
        <f t="shared" si="11"/>
        <v>4.0261336383426185</v>
      </c>
      <c r="I17" s="124">
        <f>моргауши!C7</f>
        <v>4415.1</v>
      </c>
      <c r="J17" s="124">
        <f>моргауши!D7</f>
        <v>167.39911</v>
      </c>
      <c r="K17" s="122">
        <f t="shared" si="12"/>
        <v>3.791513442504133</v>
      </c>
      <c r="L17" s="124">
        <f>моргауши!C9</f>
        <v>10</v>
      </c>
      <c r="M17" s="124">
        <f>моргауши!D9</f>
        <v>0</v>
      </c>
      <c r="N17" s="122">
        <f t="shared" si="13"/>
        <v>0</v>
      </c>
      <c r="O17" s="124">
        <f>моргауши!C12</f>
        <v>34.3</v>
      </c>
      <c r="P17" s="124">
        <f>моргауши!D12</f>
        <v>4.25361</v>
      </c>
      <c r="Q17" s="122">
        <f t="shared" si="14"/>
        <v>12.40119533527697</v>
      </c>
      <c r="R17" s="124">
        <f>моргауши!C11</f>
        <v>714.2</v>
      </c>
      <c r="S17" s="124">
        <f>моргауши!D11</f>
        <v>36.5736</v>
      </c>
      <c r="T17" s="122">
        <f t="shared" si="15"/>
        <v>5.120918510221227</v>
      </c>
      <c r="U17" s="122">
        <f>моргауши!C15</f>
        <v>0</v>
      </c>
      <c r="V17" s="122">
        <f>моргауши!D17</f>
        <v>0</v>
      </c>
      <c r="W17" s="122" t="e">
        <f t="shared" si="16"/>
        <v>#DIV/0!</v>
      </c>
      <c r="X17" s="124">
        <f>моргауши!C21</f>
        <v>195</v>
      </c>
      <c r="Y17" s="124">
        <f>моргауши!D21</f>
        <v>10.01428</v>
      </c>
      <c r="Z17" s="122">
        <f t="shared" si="17"/>
        <v>5.135528205128205</v>
      </c>
      <c r="AA17" s="124"/>
      <c r="AB17" s="124"/>
      <c r="AC17" s="122" t="e">
        <f t="shared" si="18"/>
        <v>#DIV/0!</v>
      </c>
      <c r="AD17" s="124">
        <f>моргауши!C22</f>
        <v>0</v>
      </c>
      <c r="AE17" s="124">
        <f>моргауши!D22</f>
        <v>0</v>
      </c>
      <c r="AF17" s="122" t="e">
        <f t="shared" si="19"/>
        <v>#DIV/0!</v>
      </c>
      <c r="AG17" s="124">
        <f>моргауши!C19</f>
        <v>0</v>
      </c>
      <c r="AH17" s="124">
        <f>моргауши!D19</f>
        <v>0</v>
      </c>
      <c r="AI17" s="122" t="e">
        <f t="shared" si="20"/>
        <v>#DIV/0!</v>
      </c>
      <c r="AJ17" s="122">
        <f>моргауши!C25</f>
        <v>50</v>
      </c>
      <c r="AK17" s="318">
        <f>моргауши!D25</f>
        <v>0</v>
      </c>
      <c r="AL17" s="122">
        <f t="shared" si="21"/>
        <v>0</v>
      </c>
      <c r="AM17" s="122">
        <f>моргауши!C34</f>
        <v>2</v>
      </c>
      <c r="AN17" s="122">
        <f>моргауши!D34</f>
        <v>0</v>
      </c>
      <c r="AO17" s="122">
        <f t="shared" si="22"/>
        <v>0</v>
      </c>
      <c r="AP17" s="122"/>
      <c r="AQ17" s="122"/>
      <c r="AR17" s="122" t="e">
        <f t="shared" si="23"/>
        <v>#DIV/0!</v>
      </c>
      <c r="AS17" s="122"/>
      <c r="AT17" s="122"/>
      <c r="AU17" s="125" t="e">
        <f t="shared" si="24"/>
        <v>#DIV/0!</v>
      </c>
      <c r="AV17" s="125"/>
      <c r="AW17" s="125">
        <f>моргауши!D38</f>
        <v>0</v>
      </c>
      <c r="AX17" s="125" t="e">
        <f t="shared" si="25"/>
        <v>#DIV/0!</v>
      </c>
      <c r="AY17" s="124">
        <f t="shared" si="26"/>
        <v>3470.5</v>
      </c>
      <c r="AZ17" s="124">
        <f t="shared" si="26"/>
        <v>0</v>
      </c>
      <c r="BA17" s="122">
        <f aca="true" t="shared" si="46" ref="BA17:BA30">AZ17/AY17*100</f>
        <v>0</v>
      </c>
      <c r="BB17" s="134">
        <f>моргауши!C41</f>
        <v>0</v>
      </c>
      <c r="BC17" s="134">
        <f>моргауши!D41</f>
        <v>0</v>
      </c>
      <c r="BD17" s="122" t="e">
        <f t="shared" si="27"/>
        <v>#DIV/0!</v>
      </c>
      <c r="BE17" s="122"/>
      <c r="BF17" s="122"/>
      <c r="BG17" s="122" t="e">
        <f t="shared" si="28"/>
        <v>#DIV/0!</v>
      </c>
      <c r="BH17" s="122">
        <f>моргауши!C42</f>
        <v>2052.9</v>
      </c>
      <c r="BI17" s="122">
        <f>моргауши!D42</f>
        <v>0</v>
      </c>
      <c r="BJ17" s="122">
        <f t="shared" si="2"/>
        <v>0</v>
      </c>
      <c r="BK17" s="122">
        <f>моргауши!C43</f>
        <v>1417.6</v>
      </c>
      <c r="BL17" s="122">
        <f>моргауши!D43</f>
        <v>0</v>
      </c>
      <c r="BM17" s="122">
        <f t="shared" si="3"/>
        <v>0</v>
      </c>
      <c r="BN17" s="122"/>
      <c r="BO17" s="122"/>
      <c r="BP17" s="122" t="e">
        <f t="shared" si="4"/>
        <v>#DIV/0!</v>
      </c>
      <c r="BQ17" s="124">
        <f>моргауши!C45</f>
        <v>3</v>
      </c>
      <c r="BR17" s="124">
        <f>моргауши!D45</f>
        <v>0</v>
      </c>
      <c r="BS17" s="122">
        <f t="shared" si="29"/>
        <v>0</v>
      </c>
      <c r="BT17" s="124">
        <f>SUM(BW17,CL17,CO17,CR17,CU17,CX17,DA17,DG17,DD17)</f>
        <v>8891.1</v>
      </c>
      <c r="BU17" s="124">
        <f t="shared" si="30"/>
        <v>22.871070000000003</v>
      </c>
      <c r="BV17" s="122">
        <f t="shared" si="31"/>
        <v>0.2572355501568985</v>
      </c>
      <c r="BW17" s="124">
        <f t="shared" si="32"/>
        <v>935.7</v>
      </c>
      <c r="BX17" s="124">
        <f t="shared" si="33"/>
        <v>19.27107</v>
      </c>
      <c r="BY17" s="122">
        <f t="shared" si="34"/>
        <v>2.05953510740622</v>
      </c>
      <c r="BZ17" s="122">
        <f>моргауши!C53</f>
        <v>925.7</v>
      </c>
      <c r="CA17" s="122">
        <f>моргауши!D53</f>
        <v>19.27107</v>
      </c>
      <c r="CB17" s="122">
        <f t="shared" si="35"/>
        <v>2.0817835151777033</v>
      </c>
      <c r="CC17" s="122">
        <f>моргауши!C55</f>
        <v>0</v>
      </c>
      <c r="CD17" s="122">
        <f>моргауши!D55</f>
        <v>0</v>
      </c>
      <c r="CE17" s="122" t="e">
        <f t="shared" si="36"/>
        <v>#DIV/0!</v>
      </c>
      <c r="CF17" s="122">
        <f>моргауши!C56</f>
        <v>10</v>
      </c>
      <c r="CG17" s="122">
        <f>моргауши!D56</f>
        <v>0</v>
      </c>
      <c r="CH17" s="122">
        <f t="shared" si="37"/>
        <v>0</v>
      </c>
      <c r="CI17" s="122">
        <f>моргауши!C54</f>
        <v>0</v>
      </c>
      <c r="CJ17" s="122">
        <f>моргауши!D54</f>
        <v>0</v>
      </c>
      <c r="CK17" s="122" t="e">
        <f t="shared" si="38"/>
        <v>#DIV/0!</v>
      </c>
      <c r="CL17" s="122">
        <f>моргауши!C57</f>
        <v>0</v>
      </c>
      <c r="CM17" s="122">
        <f>моргауши!D57</f>
        <v>0</v>
      </c>
      <c r="CN17" s="122" t="e">
        <f t="shared" si="39"/>
        <v>#DIV/0!</v>
      </c>
      <c r="CO17" s="122">
        <f>моргауши!C59</f>
        <v>0</v>
      </c>
      <c r="CP17" s="122">
        <f>моргауши!D59</f>
        <v>0</v>
      </c>
      <c r="CQ17" s="122" t="e">
        <f t="shared" si="40"/>
        <v>#DIV/0!</v>
      </c>
      <c r="CR17" s="124">
        <f>моргауши!C62</f>
        <v>0</v>
      </c>
      <c r="CS17" s="124">
        <f>моргауши!D62</f>
        <v>0</v>
      </c>
      <c r="CT17" s="122" t="e">
        <f t="shared" si="41"/>
        <v>#DIV/0!</v>
      </c>
      <c r="CU17" s="124">
        <f>моргауши!C67</f>
        <v>3419.4</v>
      </c>
      <c r="CV17" s="124">
        <f>моргауши!D67</f>
        <v>0</v>
      </c>
      <c r="CW17" s="122">
        <f t="shared" si="42"/>
        <v>0</v>
      </c>
      <c r="CX17" s="124">
        <f>моргауши!C78</f>
        <v>188.2</v>
      </c>
      <c r="CY17" s="124">
        <f>моргауши!D78</f>
        <v>3.6</v>
      </c>
      <c r="CZ17" s="122">
        <f t="shared" si="43"/>
        <v>1.9128586609989375</v>
      </c>
      <c r="DA17" s="122">
        <f>моргауши!C81</f>
        <v>21.5</v>
      </c>
      <c r="DB17" s="122">
        <f>моргауши!D81</f>
        <v>0</v>
      </c>
      <c r="DC17" s="122">
        <f t="shared" si="5"/>
        <v>0</v>
      </c>
      <c r="DD17" s="123">
        <f>моргауши!C88</f>
        <v>2826.3</v>
      </c>
      <c r="DE17" s="123">
        <f>моргауши!D88</f>
        <v>0</v>
      </c>
      <c r="DF17" s="122">
        <f t="shared" si="44"/>
        <v>0</v>
      </c>
      <c r="DG17" s="122">
        <f>моргауши!C92</f>
        <v>1500</v>
      </c>
      <c r="DH17" s="122">
        <f>моргауши!D92</f>
        <v>0</v>
      </c>
      <c r="DI17" s="122">
        <f>DH17/DG17*100</f>
        <v>0</v>
      </c>
      <c r="DJ17" s="126">
        <f t="shared" si="6"/>
        <v>0</v>
      </c>
      <c r="DK17" s="126">
        <f t="shared" si="7"/>
        <v>-195.36953000000003</v>
      </c>
      <c r="DL17" s="122" t="e">
        <f t="shared" si="45"/>
        <v>#DIV/0!</v>
      </c>
    </row>
    <row r="18" spans="1:116" s="113" customFormat="1" ht="15" customHeight="1">
      <c r="A18" s="119">
        <v>6</v>
      </c>
      <c r="B18" s="120" t="s">
        <v>200</v>
      </c>
      <c r="C18" s="121">
        <f t="shared" si="8"/>
        <v>3514.3259999999996</v>
      </c>
      <c r="D18" s="352">
        <f t="shared" si="0"/>
        <v>359.7753799999999</v>
      </c>
      <c r="E18" s="122">
        <f t="shared" si="9"/>
        <v>10.237393457522153</v>
      </c>
      <c r="F18" s="123">
        <f t="shared" si="10"/>
        <v>1161.1999999999998</v>
      </c>
      <c r="G18" s="123">
        <f t="shared" si="1"/>
        <v>180.07537999999997</v>
      </c>
      <c r="H18" s="122">
        <f t="shared" si="11"/>
        <v>15.507697209782984</v>
      </c>
      <c r="I18" s="124">
        <f>москак!C7</f>
        <v>291.4</v>
      </c>
      <c r="J18" s="124">
        <f>москак!D7</f>
        <v>132.09284</v>
      </c>
      <c r="K18" s="122">
        <f t="shared" si="12"/>
        <v>45.33041866849691</v>
      </c>
      <c r="L18" s="124">
        <f>москак!C9</f>
        <v>10</v>
      </c>
      <c r="M18" s="124">
        <f>москак!D9</f>
        <v>0</v>
      </c>
      <c r="N18" s="122">
        <f t="shared" si="13"/>
        <v>0</v>
      </c>
      <c r="O18" s="124">
        <f>москак!C12</f>
        <v>14</v>
      </c>
      <c r="P18" s="124">
        <f>москак!D12</f>
        <v>1.8944</v>
      </c>
      <c r="Q18" s="122">
        <f t="shared" si="14"/>
        <v>13.531428571428572</v>
      </c>
      <c r="R18" s="124">
        <f>москак!C11</f>
        <v>371.7</v>
      </c>
      <c r="S18" s="124">
        <f>москак!D11</f>
        <v>16.12112</v>
      </c>
      <c r="T18" s="122">
        <f t="shared" si="15"/>
        <v>4.337132095776164</v>
      </c>
      <c r="U18" s="122">
        <f>москак!C15</f>
        <v>12.1</v>
      </c>
      <c r="V18" s="122">
        <f>москак!D17</f>
        <v>0.7</v>
      </c>
      <c r="W18" s="122">
        <f t="shared" si="16"/>
        <v>5.785123966942148</v>
      </c>
      <c r="X18" s="124">
        <f>москак!C21</f>
        <v>400</v>
      </c>
      <c r="Y18" s="124">
        <f>москак!D21</f>
        <v>29.26702</v>
      </c>
      <c r="Z18" s="122">
        <f t="shared" si="17"/>
        <v>7.316755</v>
      </c>
      <c r="AA18" s="124"/>
      <c r="AB18" s="124"/>
      <c r="AC18" s="122" t="e">
        <f t="shared" si="18"/>
        <v>#DIV/0!</v>
      </c>
      <c r="AD18" s="124">
        <f>москак!C22</f>
        <v>0</v>
      </c>
      <c r="AE18" s="124">
        <f>москак!D25</f>
        <v>0</v>
      </c>
      <c r="AF18" s="122" t="e">
        <f t="shared" si="19"/>
        <v>#DIV/0!</v>
      </c>
      <c r="AG18" s="124">
        <f>москак!C19</f>
        <v>0</v>
      </c>
      <c r="AH18" s="124">
        <f>москак!D19</f>
        <v>0</v>
      </c>
      <c r="AI18" s="122" t="e">
        <f t="shared" si="20"/>
        <v>#DIV/0!</v>
      </c>
      <c r="AJ18" s="122">
        <f>москак!C26</f>
        <v>60</v>
      </c>
      <c r="AK18" s="318">
        <f>москак!D26</f>
        <v>0</v>
      </c>
      <c r="AL18" s="122">
        <f t="shared" si="21"/>
        <v>0</v>
      </c>
      <c r="AM18" s="122">
        <f>москак!C35</f>
        <v>2</v>
      </c>
      <c r="AN18" s="122">
        <f>москак!D35</f>
        <v>0</v>
      </c>
      <c r="AO18" s="122">
        <f t="shared" si="22"/>
        <v>0</v>
      </c>
      <c r="AP18" s="122"/>
      <c r="AQ18" s="122"/>
      <c r="AR18" s="122" t="e">
        <f t="shared" si="23"/>
        <v>#DIV/0!</v>
      </c>
      <c r="AS18" s="122"/>
      <c r="AT18" s="122"/>
      <c r="AU18" s="125" t="e">
        <f t="shared" si="24"/>
        <v>#DIV/0!</v>
      </c>
      <c r="AV18" s="125"/>
      <c r="AW18" s="125"/>
      <c r="AX18" s="125" t="e">
        <f t="shared" si="25"/>
        <v>#DIV/0!</v>
      </c>
      <c r="AY18" s="124">
        <f t="shared" si="26"/>
        <v>2353.1259999999997</v>
      </c>
      <c r="AZ18" s="124">
        <f t="shared" si="26"/>
        <v>179.7</v>
      </c>
      <c r="BA18" s="122">
        <f t="shared" si="46"/>
        <v>7.636650141131414</v>
      </c>
      <c r="BB18" s="134">
        <f>москак!C41</f>
        <v>1987.7</v>
      </c>
      <c r="BC18" s="134">
        <f>москак!D41</f>
        <v>170.1</v>
      </c>
      <c r="BD18" s="122">
        <f t="shared" si="27"/>
        <v>8.557629420938772</v>
      </c>
      <c r="BE18" s="122"/>
      <c r="BF18" s="122"/>
      <c r="BG18" s="122" t="e">
        <f t="shared" si="28"/>
        <v>#DIV/0!</v>
      </c>
      <c r="BH18" s="122">
        <f>москак!C42</f>
        <v>249.9</v>
      </c>
      <c r="BI18" s="122">
        <f>москак!D42</f>
        <v>0</v>
      </c>
      <c r="BJ18" s="122">
        <f t="shared" si="2"/>
        <v>0</v>
      </c>
      <c r="BK18" s="122">
        <f>москак!C43</f>
        <v>115.526</v>
      </c>
      <c r="BL18" s="122">
        <f>москак!D43</f>
        <v>9.6</v>
      </c>
      <c r="BM18" s="122">
        <f t="shared" si="3"/>
        <v>8.309817703374133</v>
      </c>
      <c r="BN18" s="122"/>
      <c r="BO18" s="122"/>
      <c r="BP18" s="122" t="e">
        <f t="shared" si="4"/>
        <v>#DIV/0!</v>
      </c>
      <c r="BQ18" s="124">
        <f>москак!C45</f>
        <v>22</v>
      </c>
      <c r="BR18" s="124">
        <f>москак!D45</f>
        <v>0</v>
      </c>
      <c r="BS18" s="122">
        <f t="shared" si="29"/>
        <v>0</v>
      </c>
      <c r="BT18" s="124">
        <f aca="true" t="shared" si="47" ref="BT18:BT28">SUM(BW18,CL18,CO18,CR18,CU18,CX18,DA18,DG18,DD18)</f>
        <v>3514.326</v>
      </c>
      <c r="BU18" s="124">
        <f t="shared" si="30"/>
        <v>20.9</v>
      </c>
      <c r="BV18" s="122">
        <f t="shared" si="31"/>
        <v>0.5947086297628621</v>
      </c>
      <c r="BW18" s="124">
        <f t="shared" si="32"/>
        <v>773.126</v>
      </c>
      <c r="BX18" s="124">
        <f t="shared" si="33"/>
        <v>12.2</v>
      </c>
      <c r="BY18" s="122">
        <f t="shared" si="34"/>
        <v>1.578009276625026</v>
      </c>
      <c r="BZ18" s="122">
        <f>москак!C54</f>
        <v>753.126</v>
      </c>
      <c r="CA18" s="122">
        <f>москак!D54</f>
        <v>12.2</v>
      </c>
      <c r="CB18" s="122">
        <f t="shared" si="35"/>
        <v>1.6199148615238352</v>
      </c>
      <c r="CC18" s="122">
        <f>москак!C55</f>
        <v>0</v>
      </c>
      <c r="CD18" s="122">
        <f>москак!D55</f>
        <v>0</v>
      </c>
      <c r="CE18" s="122" t="e">
        <f t="shared" si="36"/>
        <v>#DIV/0!</v>
      </c>
      <c r="CF18" s="122">
        <f>москак!C57</f>
        <v>20</v>
      </c>
      <c r="CG18" s="122">
        <f>москак!D56</f>
        <v>0</v>
      </c>
      <c r="CH18" s="122">
        <f t="shared" si="37"/>
        <v>0</v>
      </c>
      <c r="CI18" s="122">
        <v>0</v>
      </c>
      <c r="CJ18" s="122">
        <f>москак!D57</f>
        <v>0</v>
      </c>
      <c r="CK18" s="122" t="e">
        <f t="shared" si="38"/>
        <v>#DIV/0!</v>
      </c>
      <c r="CL18" s="122">
        <f>москак!C58</f>
        <v>115.4</v>
      </c>
      <c r="CM18" s="122">
        <f>москак!D58</f>
        <v>0</v>
      </c>
      <c r="CN18" s="122">
        <f t="shared" si="39"/>
        <v>0</v>
      </c>
      <c r="CO18" s="122">
        <f>москак!C60</f>
        <v>21.9</v>
      </c>
      <c r="CP18" s="122">
        <f>москак!D60</f>
        <v>0</v>
      </c>
      <c r="CQ18" s="122">
        <f t="shared" si="40"/>
        <v>0</v>
      </c>
      <c r="CR18" s="124">
        <f>москак!C64</f>
        <v>156</v>
      </c>
      <c r="CS18" s="124">
        <f>москак!D64</f>
        <v>0</v>
      </c>
      <c r="CT18" s="122">
        <f t="shared" si="41"/>
        <v>0</v>
      </c>
      <c r="CU18" s="124">
        <f>москак!C68</f>
        <v>844.8</v>
      </c>
      <c r="CV18" s="124">
        <f>москак!D68</f>
        <v>0</v>
      </c>
      <c r="CW18" s="122">
        <f t="shared" si="42"/>
        <v>0</v>
      </c>
      <c r="CX18" s="124">
        <f>москак!C79</f>
        <v>1290.1</v>
      </c>
      <c r="CY18" s="124">
        <f>москак!D79</f>
        <v>8.7</v>
      </c>
      <c r="CZ18" s="122">
        <f t="shared" si="43"/>
        <v>0.674366328191613</v>
      </c>
      <c r="DA18" s="122">
        <f>москак!C82</f>
        <v>14</v>
      </c>
      <c r="DB18" s="122">
        <f>москак!D82</f>
        <v>0</v>
      </c>
      <c r="DC18" s="122">
        <f t="shared" si="5"/>
        <v>0</v>
      </c>
      <c r="DD18" s="123">
        <f>москак!C89</f>
        <v>299</v>
      </c>
      <c r="DE18" s="123">
        <f>москак!D89</f>
        <v>0</v>
      </c>
      <c r="DF18" s="122">
        <f t="shared" si="44"/>
        <v>0</v>
      </c>
      <c r="DG18" s="122">
        <f>москак!C94</f>
        <v>0</v>
      </c>
      <c r="DH18" s="122">
        <f>москак!D94</f>
        <v>0</v>
      </c>
      <c r="DI18" s="122"/>
      <c r="DJ18" s="126">
        <f t="shared" si="6"/>
        <v>4.547473508864641E-13</v>
      </c>
      <c r="DK18" s="126">
        <f t="shared" si="7"/>
        <v>-338.87537999999995</v>
      </c>
      <c r="DL18" s="122">
        <f t="shared" si="45"/>
        <v>-74519484135402100</v>
      </c>
    </row>
    <row r="19" spans="1:132" s="113" customFormat="1" ht="14.25" customHeight="1">
      <c r="A19" s="119">
        <v>7</v>
      </c>
      <c r="B19" s="120" t="s">
        <v>201</v>
      </c>
      <c r="C19" s="121">
        <f t="shared" si="8"/>
        <v>3312.618</v>
      </c>
      <c r="D19" s="352">
        <f t="shared" si="0"/>
        <v>201.75071</v>
      </c>
      <c r="E19" s="122">
        <f t="shared" si="9"/>
        <v>6.09037051661254</v>
      </c>
      <c r="F19" s="123">
        <f t="shared" si="10"/>
        <v>1140.4</v>
      </c>
      <c r="G19" s="123">
        <f t="shared" si="1"/>
        <v>36.250710000000005</v>
      </c>
      <c r="H19" s="122">
        <f t="shared" si="11"/>
        <v>3.1787714836899337</v>
      </c>
      <c r="I19" s="124">
        <f>оринино!C7</f>
        <v>509.7</v>
      </c>
      <c r="J19" s="124">
        <f>оринино!D7</f>
        <v>27.18826</v>
      </c>
      <c r="K19" s="122">
        <f t="shared" si="12"/>
        <v>5.334169119089661</v>
      </c>
      <c r="L19" s="124">
        <f>оринино!C9</f>
        <v>17</v>
      </c>
      <c r="M19" s="124">
        <f>оринино!D9</f>
        <v>0</v>
      </c>
      <c r="N19" s="122">
        <f t="shared" si="13"/>
        <v>0</v>
      </c>
      <c r="O19" s="124">
        <f>оринино!C12</f>
        <v>27.9</v>
      </c>
      <c r="P19" s="124">
        <f>оринино!D12</f>
        <v>0.82853</v>
      </c>
      <c r="Q19" s="122">
        <f t="shared" si="14"/>
        <v>2.969641577060932</v>
      </c>
      <c r="R19" s="124">
        <f>оринино!C11</f>
        <v>390.8</v>
      </c>
      <c r="S19" s="124">
        <f>оринино!D11</f>
        <v>4.45892</v>
      </c>
      <c r="T19" s="122">
        <f t="shared" si="15"/>
        <v>1.1409723643807572</v>
      </c>
      <c r="U19" s="122">
        <f>оринино!C15</f>
        <v>19</v>
      </c>
      <c r="V19" s="122">
        <f>оринино!D17</f>
        <v>2.2</v>
      </c>
      <c r="W19" s="122">
        <f t="shared" si="16"/>
        <v>11.578947368421053</v>
      </c>
      <c r="X19" s="124">
        <f>оринино!C21</f>
        <v>115</v>
      </c>
      <c r="Y19" s="124">
        <f>оринино!D21</f>
        <v>1.575</v>
      </c>
      <c r="Z19" s="122">
        <f t="shared" si="17"/>
        <v>1.3695652173913042</v>
      </c>
      <c r="AA19" s="124"/>
      <c r="AB19" s="124"/>
      <c r="AC19" s="122" t="e">
        <f t="shared" si="18"/>
        <v>#DIV/0!</v>
      </c>
      <c r="AD19" s="124">
        <f>оринино!C22</f>
        <v>0</v>
      </c>
      <c r="AE19" s="124">
        <f>оринино!D24</f>
        <v>0</v>
      </c>
      <c r="AF19" s="122" t="e">
        <f t="shared" si="19"/>
        <v>#DIV/0!</v>
      </c>
      <c r="AG19" s="124"/>
      <c r="AH19" s="124"/>
      <c r="AI19" s="122" t="e">
        <f t="shared" si="20"/>
        <v>#DIV/0!</v>
      </c>
      <c r="AJ19" s="122">
        <f>оринино!C25</f>
        <v>60</v>
      </c>
      <c r="AK19" s="318">
        <f>оринино!D25</f>
        <v>0</v>
      </c>
      <c r="AL19" s="122">
        <f t="shared" si="21"/>
        <v>0</v>
      </c>
      <c r="AM19" s="122">
        <f>оринино!C34</f>
        <v>1</v>
      </c>
      <c r="AN19" s="122">
        <f>оринино!D34</f>
        <v>0</v>
      </c>
      <c r="AO19" s="122">
        <f t="shared" si="22"/>
        <v>0</v>
      </c>
      <c r="AP19" s="122">
        <f>оринино!C36</f>
        <v>0</v>
      </c>
      <c r="AQ19" s="122">
        <f>оринино!D36</f>
        <v>0</v>
      </c>
      <c r="AR19" s="122" t="e">
        <f t="shared" si="23"/>
        <v>#DIV/0!</v>
      </c>
      <c r="AS19" s="122"/>
      <c r="AT19" s="122"/>
      <c r="AU19" s="125" t="e">
        <f t="shared" si="24"/>
        <v>#DIV/0!</v>
      </c>
      <c r="AV19" s="125"/>
      <c r="AW19" s="125"/>
      <c r="AX19" s="125" t="e">
        <f t="shared" si="25"/>
        <v>#DIV/0!</v>
      </c>
      <c r="AY19" s="124">
        <f t="shared" si="26"/>
        <v>2172.218</v>
      </c>
      <c r="AZ19" s="124">
        <f t="shared" si="26"/>
        <v>165.5</v>
      </c>
      <c r="BA19" s="122">
        <f t="shared" si="46"/>
        <v>7.618940640396129</v>
      </c>
      <c r="BB19" s="134">
        <f>оринино!C40</f>
        <v>1821.6</v>
      </c>
      <c r="BC19" s="134">
        <f>оринино!D40</f>
        <v>155.9</v>
      </c>
      <c r="BD19" s="122">
        <f t="shared" si="27"/>
        <v>8.558410188844972</v>
      </c>
      <c r="BE19" s="122"/>
      <c r="BF19" s="122"/>
      <c r="BG19" s="122" t="e">
        <f t="shared" si="28"/>
        <v>#DIV/0!</v>
      </c>
      <c r="BH19" s="122">
        <f>оринино!C41</f>
        <v>235.1</v>
      </c>
      <c r="BI19" s="122">
        <f>оринино!D41</f>
        <v>0</v>
      </c>
      <c r="BJ19" s="122">
        <f t="shared" si="2"/>
        <v>0</v>
      </c>
      <c r="BK19" s="122">
        <f>оринино!C42</f>
        <v>115.518</v>
      </c>
      <c r="BL19" s="122">
        <f>оринино!D42</f>
        <v>9.6</v>
      </c>
      <c r="BM19" s="122">
        <f t="shared" si="3"/>
        <v>8.310393185477588</v>
      </c>
      <c r="BN19" s="122">
        <f>оринино!C43</f>
        <v>0</v>
      </c>
      <c r="BO19" s="122">
        <f>оринино!D43</f>
        <v>0</v>
      </c>
      <c r="BP19" s="122" t="e">
        <f t="shared" si="4"/>
        <v>#DIV/0!</v>
      </c>
      <c r="BQ19" s="124">
        <f>оринино!C44</f>
        <v>14</v>
      </c>
      <c r="BR19" s="124">
        <f>оринино!D44</f>
        <v>0</v>
      </c>
      <c r="BS19" s="122">
        <f t="shared" si="29"/>
        <v>0</v>
      </c>
      <c r="BT19" s="124">
        <f t="shared" si="47"/>
        <v>3312.618</v>
      </c>
      <c r="BU19" s="124">
        <f t="shared" si="30"/>
        <v>33.85462</v>
      </c>
      <c r="BV19" s="122">
        <f t="shared" si="31"/>
        <v>1.0219898581725995</v>
      </c>
      <c r="BW19" s="124">
        <f t="shared" si="32"/>
        <v>684.918</v>
      </c>
      <c r="BX19" s="124">
        <f t="shared" si="33"/>
        <v>12.8</v>
      </c>
      <c r="BY19" s="122">
        <f t="shared" si="34"/>
        <v>1.8688368534627502</v>
      </c>
      <c r="BZ19" s="122">
        <f>оринино!C53</f>
        <v>654.918</v>
      </c>
      <c r="CA19" s="122">
        <f>оринино!D53</f>
        <v>12.8</v>
      </c>
      <c r="CB19" s="122">
        <f t="shared" si="35"/>
        <v>1.9544431516617347</v>
      </c>
      <c r="CC19" s="122">
        <f>оринино!C54</f>
        <v>15</v>
      </c>
      <c r="CD19" s="122">
        <f>оринино!D54</f>
        <v>0</v>
      </c>
      <c r="CE19" s="122">
        <f t="shared" si="36"/>
        <v>0</v>
      </c>
      <c r="CF19" s="122">
        <f>оринино!C55</f>
        <v>15</v>
      </c>
      <c r="CG19" s="122">
        <f>оринино!D55</f>
        <v>0</v>
      </c>
      <c r="CH19" s="122">
        <f t="shared" si="37"/>
        <v>0</v>
      </c>
      <c r="CI19" s="122">
        <f>оринино!C56</f>
        <v>0</v>
      </c>
      <c r="CJ19" s="122">
        <f>оринино!D56</f>
        <v>0</v>
      </c>
      <c r="CK19" s="122" t="e">
        <f t="shared" si="38"/>
        <v>#DIV/0!</v>
      </c>
      <c r="CL19" s="122">
        <f>оринино!C57</f>
        <v>115.4</v>
      </c>
      <c r="CM19" s="122">
        <f>оринино!D57</f>
        <v>-6.14538</v>
      </c>
      <c r="CN19" s="122">
        <f t="shared" si="39"/>
        <v>-5.325285961871751</v>
      </c>
      <c r="CO19" s="122">
        <f>оринино!C59</f>
        <v>18</v>
      </c>
      <c r="CP19" s="122">
        <f>оринино!D59</f>
        <v>0</v>
      </c>
      <c r="CQ19" s="122">
        <f t="shared" si="40"/>
        <v>0</v>
      </c>
      <c r="CR19" s="124">
        <f>оринино!C63</f>
        <v>0</v>
      </c>
      <c r="CS19" s="124">
        <f>оринино!D63</f>
        <v>0</v>
      </c>
      <c r="CT19" s="122" t="e">
        <f t="shared" si="41"/>
        <v>#DIV/0!</v>
      </c>
      <c r="CU19" s="124">
        <f>оринино!C67</f>
        <v>797.1</v>
      </c>
      <c r="CV19" s="124">
        <f>оринино!D67</f>
        <v>0</v>
      </c>
      <c r="CW19" s="122">
        <f t="shared" si="42"/>
        <v>0</v>
      </c>
      <c r="CX19" s="124">
        <f>оринино!C78</f>
        <v>1498.3</v>
      </c>
      <c r="CY19" s="124">
        <f>оринино!D78</f>
        <v>27.2</v>
      </c>
      <c r="CZ19" s="122">
        <f t="shared" si="43"/>
        <v>1.8153907762130415</v>
      </c>
      <c r="DA19" s="122">
        <f>оринино!C81</f>
        <v>13</v>
      </c>
      <c r="DB19" s="122">
        <f>оринино!D81</f>
        <v>0</v>
      </c>
      <c r="DC19" s="122">
        <f t="shared" si="5"/>
        <v>0</v>
      </c>
      <c r="DD19" s="123">
        <f>оринино!C88</f>
        <v>185.9</v>
      </c>
      <c r="DE19" s="123">
        <f>оринино!D88</f>
        <v>0</v>
      </c>
      <c r="DF19" s="122">
        <f t="shared" si="44"/>
        <v>0</v>
      </c>
      <c r="DG19" s="122">
        <f>оринино!C93</f>
        <v>0</v>
      </c>
      <c r="DH19" s="122">
        <f>оринино!D93</f>
        <v>0</v>
      </c>
      <c r="DI19" s="122" t="e">
        <f aca="true" t="shared" si="48" ref="DI19:DI30">DH19/DG19*100</f>
        <v>#DIV/0!</v>
      </c>
      <c r="DJ19" s="126">
        <f t="shared" si="6"/>
        <v>0</v>
      </c>
      <c r="DK19" s="126">
        <f t="shared" si="7"/>
        <v>-167.89609000000002</v>
      </c>
      <c r="DL19" s="122" t="e">
        <f t="shared" si="45"/>
        <v>#DIV/0!</v>
      </c>
      <c r="DT19" s="127"/>
      <c r="DU19" s="127"/>
      <c r="DV19" s="127"/>
      <c r="DW19" s="127"/>
      <c r="DX19" s="127"/>
      <c r="DY19" s="127"/>
      <c r="DZ19" s="127"/>
      <c r="EA19" s="127"/>
      <c r="EB19" s="127"/>
    </row>
    <row r="20" spans="1:132" s="113" customFormat="1" ht="15" customHeight="1">
      <c r="A20" s="119">
        <v>8</v>
      </c>
      <c r="B20" s="120" t="s">
        <v>202</v>
      </c>
      <c r="C20" s="121">
        <f t="shared" si="8"/>
        <v>3736.333</v>
      </c>
      <c r="D20" s="352">
        <f t="shared" si="0"/>
        <v>224.61699</v>
      </c>
      <c r="E20" s="122">
        <f t="shared" si="9"/>
        <v>6.011696227290233</v>
      </c>
      <c r="F20" s="291">
        <f t="shared" si="10"/>
        <v>1028.4</v>
      </c>
      <c r="G20" s="123">
        <f t="shared" si="1"/>
        <v>16.016990000000003</v>
      </c>
      <c r="H20" s="122">
        <f t="shared" si="11"/>
        <v>1.557466938934267</v>
      </c>
      <c r="I20" s="124">
        <f>сятра!C7</f>
        <v>418.1</v>
      </c>
      <c r="J20" s="124">
        <f>сятра!D7</f>
        <v>13.09341</v>
      </c>
      <c r="K20" s="122">
        <f t="shared" si="12"/>
        <v>3.1316455393446545</v>
      </c>
      <c r="L20" s="124">
        <f>сятра!C9</f>
        <v>15</v>
      </c>
      <c r="M20" s="124">
        <f>сятра!D9</f>
        <v>0</v>
      </c>
      <c r="N20" s="122">
        <f t="shared" si="13"/>
        <v>0</v>
      </c>
      <c r="O20" s="124">
        <f>сятра!C12</f>
        <v>34.4</v>
      </c>
      <c r="P20" s="124">
        <f>сятра!D12</f>
        <v>0.22663</v>
      </c>
      <c r="Q20" s="122">
        <f t="shared" si="14"/>
        <v>0.6588081395348838</v>
      </c>
      <c r="R20" s="124">
        <f>сятра!C11</f>
        <v>427.2</v>
      </c>
      <c r="S20" s="124">
        <f>сятра!D11</f>
        <v>0.71207</v>
      </c>
      <c r="T20" s="122">
        <f t="shared" si="15"/>
        <v>0.16668305243445694</v>
      </c>
      <c r="U20" s="122">
        <f>сятра!C15</f>
        <v>5.7</v>
      </c>
      <c r="V20" s="122">
        <f>сятра!D17</f>
        <v>0.5</v>
      </c>
      <c r="W20" s="122">
        <f t="shared" si="16"/>
        <v>8.771929824561402</v>
      </c>
      <c r="X20" s="124">
        <f>сятра!C21</f>
        <v>40</v>
      </c>
      <c r="Y20" s="124">
        <f>сятра!D21</f>
        <v>0.9204</v>
      </c>
      <c r="Z20" s="122">
        <f t="shared" si="17"/>
        <v>2.3009999999999997</v>
      </c>
      <c r="AA20" s="124"/>
      <c r="AB20" s="124"/>
      <c r="AC20" s="122" t="e">
        <f t="shared" si="18"/>
        <v>#DIV/0!</v>
      </c>
      <c r="AD20" s="124">
        <f>сятра!C22</f>
        <v>7</v>
      </c>
      <c r="AE20" s="124">
        <f>сятра!D22</f>
        <v>0.56448</v>
      </c>
      <c r="AF20" s="122">
        <f t="shared" si="19"/>
        <v>8.064</v>
      </c>
      <c r="AG20" s="124">
        <f>сятра!C19</f>
        <v>0</v>
      </c>
      <c r="AH20" s="124">
        <f>сятра!D19</f>
        <v>0</v>
      </c>
      <c r="AI20" s="122" t="e">
        <f t="shared" si="20"/>
        <v>#DIV/0!</v>
      </c>
      <c r="AJ20" s="122">
        <f>сятра!C25</f>
        <v>80</v>
      </c>
      <c r="AK20" s="318">
        <f>сятра!D25</f>
        <v>0</v>
      </c>
      <c r="AL20" s="122">
        <f t="shared" si="21"/>
        <v>0</v>
      </c>
      <c r="AM20" s="122">
        <f>сятра!C34</f>
        <v>1</v>
      </c>
      <c r="AN20" s="122">
        <f>сятра!D34</f>
        <v>0</v>
      </c>
      <c r="AO20" s="122">
        <f t="shared" si="22"/>
        <v>0</v>
      </c>
      <c r="AP20" s="122"/>
      <c r="AQ20" s="122"/>
      <c r="AR20" s="122" t="e">
        <f t="shared" si="23"/>
        <v>#DIV/0!</v>
      </c>
      <c r="AS20" s="122"/>
      <c r="AT20" s="122"/>
      <c r="AU20" s="125" t="e">
        <f t="shared" si="24"/>
        <v>#DIV/0!</v>
      </c>
      <c r="AV20" s="125"/>
      <c r="AW20" s="125"/>
      <c r="AX20" s="125" t="e">
        <f t="shared" si="25"/>
        <v>#DIV/0!</v>
      </c>
      <c r="AY20" s="124">
        <f t="shared" si="26"/>
        <v>2707.933</v>
      </c>
      <c r="AZ20" s="124">
        <f t="shared" si="26"/>
        <v>208.6</v>
      </c>
      <c r="BA20" s="122">
        <f t="shared" si="46"/>
        <v>7.7032925112992086</v>
      </c>
      <c r="BB20" s="134">
        <f>сятра!C40</f>
        <v>2326.1</v>
      </c>
      <c r="BC20" s="134">
        <f>сятра!D40</f>
        <v>199</v>
      </c>
      <c r="BD20" s="122">
        <f t="shared" si="27"/>
        <v>8.555092214436181</v>
      </c>
      <c r="BE20" s="122"/>
      <c r="BF20" s="122"/>
      <c r="BG20" s="122" t="e">
        <f t="shared" si="28"/>
        <v>#DIV/0!</v>
      </c>
      <c r="BH20" s="122">
        <f>сятра!C41</f>
        <v>266.3</v>
      </c>
      <c r="BI20" s="122">
        <f>сятра!D41</f>
        <v>0</v>
      </c>
      <c r="BJ20" s="122">
        <f t="shared" si="2"/>
        <v>0</v>
      </c>
      <c r="BK20" s="122">
        <f>сятра!C42</f>
        <v>115.533</v>
      </c>
      <c r="BL20" s="122">
        <f>сятра!D42</f>
        <v>9.6</v>
      </c>
      <c r="BM20" s="122">
        <f t="shared" si="3"/>
        <v>8.309314221910622</v>
      </c>
      <c r="BN20" s="122"/>
      <c r="BO20" s="122"/>
      <c r="BP20" s="122" t="e">
        <f t="shared" si="4"/>
        <v>#DIV/0!</v>
      </c>
      <c r="BQ20" s="124">
        <f>сятра!C44</f>
        <v>49</v>
      </c>
      <c r="BR20" s="124">
        <f>сятра!D44</f>
        <v>0</v>
      </c>
      <c r="BS20" s="122">
        <f t="shared" si="29"/>
        <v>0</v>
      </c>
      <c r="BT20" s="124">
        <f t="shared" si="47"/>
        <v>3736.333</v>
      </c>
      <c r="BU20" s="124">
        <f t="shared" si="30"/>
        <v>37.7</v>
      </c>
      <c r="BV20" s="122">
        <f t="shared" si="31"/>
        <v>1.0090107064868148</v>
      </c>
      <c r="BW20" s="124">
        <f t="shared" si="32"/>
        <v>694.833</v>
      </c>
      <c r="BX20" s="124">
        <f t="shared" si="33"/>
        <v>11.3</v>
      </c>
      <c r="BY20" s="122">
        <f t="shared" si="34"/>
        <v>1.6262900581866437</v>
      </c>
      <c r="BZ20" s="122">
        <f>сятра!C53</f>
        <v>674.833</v>
      </c>
      <c r="CA20" s="122">
        <f>сятра!D53</f>
        <v>11.3</v>
      </c>
      <c r="CB20" s="122">
        <f t="shared" si="35"/>
        <v>1.6744883548966933</v>
      </c>
      <c r="CC20" s="122">
        <f>сятра!C54</f>
        <v>0</v>
      </c>
      <c r="CD20" s="122">
        <f>сятра!D54</f>
        <v>0</v>
      </c>
      <c r="CE20" s="122" t="e">
        <f t="shared" si="36"/>
        <v>#DIV/0!</v>
      </c>
      <c r="CF20" s="122">
        <f>сятра!C55</f>
        <v>20</v>
      </c>
      <c r="CG20" s="122">
        <f>сятра!D55</f>
        <v>0</v>
      </c>
      <c r="CH20" s="122">
        <f t="shared" si="37"/>
        <v>0</v>
      </c>
      <c r="CI20" s="122">
        <f>сятра!C56</f>
        <v>0</v>
      </c>
      <c r="CJ20" s="122">
        <f>сятра!D56</f>
        <v>0</v>
      </c>
      <c r="CK20" s="122" t="e">
        <f t="shared" si="38"/>
        <v>#DIV/0!</v>
      </c>
      <c r="CL20" s="122">
        <f>сятра!C57</f>
        <v>115.4</v>
      </c>
      <c r="CM20" s="122">
        <f>сятра!D57</f>
        <v>0</v>
      </c>
      <c r="CN20" s="122">
        <f t="shared" si="39"/>
        <v>0</v>
      </c>
      <c r="CO20" s="122">
        <f>сятра!C59</f>
        <v>23.4</v>
      </c>
      <c r="CP20" s="122">
        <f>сятра!D59</f>
        <v>0</v>
      </c>
      <c r="CQ20" s="122">
        <f t="shared" si="40"/>
        <v>0</v>
      </c>
      <c r="CR20" s="124">
        <f>сятра!C63</f>
        <v>300</v>
      </c>
      <c r="CS20" s="124">
        <f>сятра!D63</f>
        <v>0</v>
      </c>
      <c r="CT20" s="122">
        <f t="shared" si="41"/>
        <v>0</v>
      </c>
      <c r="CU20" s="124">
        <f>сятра!C67</f>
        <v>1050.9</v>
      </c>
      <c r="CV20" s="124">
        <f>сятра!D67</f>
        <v>0</v>
      </c>
      <c r="CW20" s="122">
        <f t="shared" si="42"/>
        <v>0</v>
      </c>
      <c r="CX20" s="124">
        <f>сятра!C78</f>
        <v>1326.2</v>
      </c>
      <c r="CY20" s="124">
        <f>сятра!D78</f>
        <v>26.4</v>
      </c>
      <c r="CZ20" s="122">
        <f t="shared" si="43"/>
        <v>1.9906499773789772</v>
      </c>
      <c r="DA20" s="122">
        <f>сятра!C81</f>
        <v>15</v>
      </c>
      <c r="DB20" s="122">
        <f>сятра!D81</f>
        <v>0</v>
      </c>
      <c r="DC20" s="122">
        <f t="shared" si="5"/>
        <v>0</v>
      </c>
      <c r="DD20" s="123">
        <f>сятра!C88</f>
        <v>210.6</v>
      </c>
      <c r="DE20" s="123">
        <f>сятра!D88</f>
        <v>0</v>
      </c>
      <c r="DF20" s="122">
        <f t="shared" si="44"/>
        <v>0</v>
      </c>
      <c r="DG20" s="122">
        <f>сятра!C93</f>
        <v>0</v>
      </c>
      <c r="DH20" s="122">
        <f>сятра!D93</f>
        <v>0</v>
      </c>
      <c r="DI20" s="122" t="e">
        <f t="shared" si="48"/>
        <v>#DIV/0!</v>
      </c>
      <c r="DJ20" s="126">
        <f t="shared" si="6"/>
        <v>0</v>
      </c>
      <c r="DK20" s="126">
        <f t="shared" si="7"/>
        <v>-186.91699</v>
      </c>
      <c r="DL20" s="122" t="e">
        <f t="shared" si="45"/>
        <v>#DIV/0!</v>
      </c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</row>
    <row r="21" spans="1:132" s="113" customFormat="1" ht="15" customHeight="1">
      <c r="A21" s="119">
        <v>9</v>
      </c>
      <c r="B21" s="120" t="s">
        <v>203</v>
      </c>
      <c r="C21" s="121">
        <f t="shared" si="8"/>
        <v>3328.7120000000004</v>
      </c>
      <c r="D21" s="352">
        <f t="shared" si="0"/>
        <v>201.93156000000002</v>
      </c>
      <c r="E21" s="122">
        <f t="shared" si="9"/>
        <v>6.066357197618778</v>
      </c>
      <c r="F21" s="123">
        <f t="shared" si="10"/>
        <v>660.3</v>
      </c>
      <c r="G21" s="123">
        <f t="shared" si="1"/>
        <v>9.031560000000002</v>
      </c>
      <c r="H21" s="122">
        <f t="shared" si="11"/>
        <v>1.367796456156293</v>
      </c>
      <c r="I21" s="124">
        <f>торай!C7</f>
        <v>238.8</v>
      </c>
      <c r="J21" s="124">
        <f>торай!D7</f>
        <v>5.35139</v>
      </c>
      <c r="K21" s="122">
        <f t="shared" si="12"/>
        <v>2.2409505862646566</v>
      </c>
      <c r="L21" s="124">
        <f>торай!C9</f>
        <v>5</v>
      </c>
      <c r="M21" s="124">
        <f>торай!D9</f>
        <v>0</v>
      </c>
      <c r="N21" s="122">
        <f t="shared" si="13"/>
        <v>0</v>
      </c>
      <c r="O21" s="124">
        <f>торай!C12</f>
        <v>25.4</v>
      </c>
      <c r="P21" s="124">
        <f>торай!D12</f>
        <v>0.45804</v>
      </c>
      <c r="Q21" s="122">
        <f t="shared" si="14"/>
        <v>1.8033070866141734</v>
      </c>
      <c r="R21" s="124">
        <f>торай!C11</f>
        <v>342.9</v>
      </c>
      <c r="S21" s="124">
        <f>торай!D11</f>
        <v>0.10378</v>
      </c>
      <c r="T21" s="122">
        <f t="shared" si="15"/>
        <v>0.030265383493729953</v>
      </c>
      <c r="U21" s="122">
        <f>торай!C15</f>
        <v>9.2</v>
      </c>
      <c r="V21" s="122">
        <f>торай!D17</f>
        <v>0.2</v>
      </c>
      <c r="W21" s="122">
        <f t="shared" si="16"/>
        <v>2.173913043478261</v>
      </c>
      <c r="X21" s="124">
        <f>торай!C21</f>
        <v>20</v>
      </c>
      <c r="Y21" s="124">
        <f>торай!D21</f>
        <v>2.375</v>
      </c>
      <c r="Z21" s="122">
        <f t="shared" si="17"/>
        <v>11.875</v>
      </c>
      <c r="AA21" s="124"/>
      <c r="AB21" s="124"/>
      <c r="AC21" s="122" t="e">
        <f t="shared" si="18"/>
        <v>#DIV/0!</v>
      </c>
      <c r="AD21" s="124">
        <f>торай!C22</f>
        <v>8</v>
      </c>
      <c r="AE21" s="124">
        <f>торай!D22</f>
        <v>0.54335</v>
      </c>
      <c r="AF21" s="122">
        <f t="shared" si="19"/>
        <v>6.791875</v>
      </c>
      <c r="AG21" s="124">
        <f>торай!C19</f>
        <v>0</v>
      </c>
      <c r="AH21" s="124">
        <f>торай!D19</f>
        <v>0</v>
      </c>
      <c r="AI21" s="122" t="e">
        <f t="shared" si="20"/>
        <v>#DIV/0!</v>
      </c>
      <c r="AJ21" s="122">
        <f>торай!C25</f>
        <v>10</v>
      </c>
      <c r="AK21" s="318">
        <f>торай!D25</f>
        <v>0</v>
      </c>
      <c r="AL21" s="122">
        <f t="shared" si="21"/>
        <v>0</v>
      </c>
      <c r="AM21" s="122">
        <f>торай!C34</f>
        <v>1</v>
      </c>
      <c r="AN21" s="122">
        <f>торай!D34</f>
        <v>0</v>
      </c>
      <c r="AO21" s="122">
        <f t="shared" si="22"/>
        <v>0</v>
      </c>
      <c r="AP21" s="122"/>
      <c r="AQ21" s="122"/>
      <c r="AR21" s="122" t="e">
        <f t="shared" si="23"/>
        <v>#DIV/0!</v>
      </c>
      <c r="AS21" s="122"/>
      <c r="AT21" s="122"/>
      <c r="AU21" s="125" t="e">
        <f t="shared" si="24"/>
        <v>#DIV/0!</v>
      </c>
      <c r="AV21" s="125"/>
      <c r="AW21" s="125"/>
      <c r="AX21" s="125" t="e">
        <f t="shared" si="25"/>
        <v>#DIV/0!</v>
      </c>
      <c r="AY21" s="124">
        <f t="shared" si="26"/>
        <v>2668.4120000000003</v>
      </c>
      <c r="AZ21" s="124">
        <f t="shared" si="26"/>
        <v>192.9</v>
      </c>
      <c r="BA21" s="122">
        <f t="shared" si="46"/>
        <v>7.229018607321508</v>
      </c>
      <c r="BB21" s="134">
        <f>торай!C40</f>
        <v>2142.2</v>
      </c>
      <c r="BC21" s="134">
        <f>торай!D40</f>
        <v>183.3</v>
      </c>
      <c r="BD21" s="122">
        <f t="shared" si="27"/>
        <v>8.556624031369621</v>
      </c>
      <c r="BE21" s="122">
        <f>торай!C41</f>
        <v>188.3</v>
      </c>
      <c r="BF21" s="122"/>
      <c r="BG21" s="122">
        <f t="shared" si="28"/>
        <v>0</v>
      </c>
      <c r="BH21" s="122">
        <f>торай!C42</f>
        <v>222.4</v>
      </c>
      <c r="BI21" s="122">
        <f>торай!D42</f>
        <v>0</v>
      </c>
      <c r="BJ21" s="122">
        <f t="shared" si="2"/>
        <v>0</v>
      </c>
      <c r="BK21" s="122">
        <f>торай!C43</f>
        <v>115.512</v>
      </c>
      <c r="BL21" s="122">
        <f>торай!D43</f>
        <v>9.6</v>
      </c>
      <c r="BM21" s="122">
        <f t="shared" si="3"/>
        <v>8.3108248493663</v>
      </c>
      <c r="BN21" s="122">
        <f>торай!C44</f>
        <v>0</v>
      </c>
      <c r="BO21" s="122">
        <f>торай!D44</f>
        <v>0</v>
      </c>
      <c r="BP21" s="122" t="e">
        <f t="shared" si="4"/>
        <v>#DIV/0!</v>
      </c>
      <c r="BQ21" s="124">
        <f>торай!C45</f>
        <v>14</v>
      </c>
      <c r="BR21" s="124">
        <f>торай!D45</f>
        <v>0</v>
      </c>
      <c r="BS21" s="122">
        <f t="shared" si="29"/>
        <v>0</v>
      </c>
      <c r="BT21" s="124">
        <f t="shared" si="47"/>
        <v>3328.712</v>
      </c>
      <c r="BU21" s="124">
        <f t="shared" si="30"/>
        <v>31.932100000000002</v>
      </c>
      <c r="BV21" s="122">
        <f t="shared" si="31"/>
        <v>0.9592929637649638</v>
      </c>
      <c r="BW21" s="124">
        <f t="shared" si="32"/>
        <v>681.912</v>
      </c>
      <c r="BX21" s="124">
        <f t="shared" si="33"/>
        <v>6.6321</v>
      </c>
      <c r="BY21" s="122">
        <f t="shared" si="34"/>
        <v>0.972574173793686</v>
      </c>
      <c r="BZ21" s="122">
        <f>торай!C54</f>
        <v>676.912</v>
      </c>
      <c r="CA21" s="122">
        <f>торай!D54</f>
        <v>6.6321</v>
      </c>
      <c r="CB21" s="122">
        <f t="shared" si="35"/>
        <v>0.9797580778594559</v>
      </c>
      <c r="CC21" s="122">
        <f>торай!C55</f>
        <v>0</v>
      </c>
      <c r="CD21" s="122">
        <f>торай!D55</f>
        <v>0</v>
      </c>
      <c r="CE21" s="122" t="e">
        <f t="shared" si="36"/>
        <v>#DIV/0!</v>
      </c>
      <c r="CF21" s="122">
        <f>торай!C56</f>
        <v>5</v>
      </c>
      <c r="CG21" s="122">
        <f>торай!D56</f>
        <v>0</v>
      </c>
      <c r="CH21" s="122">
        <f t="shared" si="37"/>
        <v>0</v>
      </c>
      <c r="CI21" s="122">
        <f>торай!C57</f>
        <v>0</v>
      </c>
      <c r="CJ21" s="122">
        <f>торай!D57</f>
        <v>0</v>
      </c>
      <c r="CK21" s="122" t="e">
        <f t="shared" si="38"/>
        <v>#DIV/0!</v>
      </c>
      <c r="CL21" s="122">
        <f>торай!C58</f>
        <v>115.4</v>
      </c>
      <c r="CM21" s="122">
        <f>торай!D58</f>
        <v>0</v>
      </c>
      <c r="CN21" s="122">
        <f t="shared" si="39"/>
        <v>0</v>
      </c>
      <c r="CO21" s="122">
        <f>торай!C60</f>
        <v>100</v>
      </c>
      <c r="CP21" s="122">
        <f>торай!D60</f>
        <v>0</v>
      </c>
      <c r="CQ21" s="122">
        <f t="shared" si="40"/>
        <v>0</v>
      </c>
      <c r="CR21" s="124">
        <f>торай!C64</f>
        <v>0</v>
      </c>
      <c r="CS21" s="124">
        <f>торай!D64</f>
        <v>0</v>
      </c>
      <c r="CT21" s="122" t="e">
        <f t="shared" si="41"/>
        <v>#DIV/0!</v>
      </c>
      <c r="CU21" s="124">
        <f>торай!C68</f>
        <v>693.6</v>
      </c>
      <c r="CV21" s="124">
        <f>торай!D68</f>
        <v>0</v>
      </c>
      <c r="CW21" s="122">
        <f t="shared" si="42"/>
        <v>0</v>
      </c>
      <c r="CX21" s="124">
        <f>торай!C79</f>
        <v>1725.8</v>
      </c>
      <c r="CY21" s="124">
        <f>торай!D79</f>
        <v>25.3</v>
      </c>
      <c r="CZ21" s="122">
        <f t="shared" si="43"/>
        <v>1.465986788735659</v>
      </c>
      <c r="DA21" s="122">
        <f>торай!C82</f>
        <v>12</v>
      </c>
      <c r="DB21" s="122">
        <f>торай!D82</f>
        <v>0</v>
      </c>
      <c r="DC21" s="122">
        <f t="shared" si="5"/>
        <v>0</v>
      </c>
      <c r="DD21" s="123">
        <f>торай!C89</f>
        <v>0</v>
      </c>
      <c r="DE21" s="123">
        <f>торай!D89</f>
        <v>0</v>
      </c>
      <c r="DF21" s="122" t="e">
        <f t="shared" si="44"/>
        <v>#DIV/0!</v>
      </c>
      <c r="DG21" s="122">
        <f>торай!C94</f>
        <v>0</v>
      </c>
      <c r="DH21" s="122">
        <f>торай!D94</f>
        <v>0</v>
      </c>
      <c r="DI21" s="122" t="e">
        <f t="shared" si="48"/>
        <v>#DIV/0!</v>
      </c>
      <c r="DJ21" s="126">
        <f t="shared" si="6"/>
        <v>-4.547473508864641E-13</v>
      </c>
      <c r="DK21" s="126">
        <f t="shared" si="7"/>
        <v>-169.99946000000003</v>
      </c>
      <c r="DL21" s="122">
        <f t="shared" si="45"/>
        <v>37383276597128210</v>
      </c>
      <c r="DT21" s="127"/>
      <c r="DU21" s="127"/>
      <c r="DV21" s="127"/>
      <c r="DW21" s="127"/>
      <c r="DX21" s="127"/>
      <c r="DY21" s="127"/>
      <c r="DZ21" s="127"/>
      <c r="EA21" s="127"/>
      <c r="EB21" s="127"/>
    </row>
    <row r="22" spans="1:116" s="113" customFormat="1" ht="15" customHeight="1">
      <c r="A22" s="119">
        <v>10</v>
      </c>
      <c r="B22" s="120" t="s">
        <v>204</v>
      </c>
      <c r="C22" s="121">
        <f t="shared" si="8"/>
        <v>1993.967</v>
      </c>
      <c r="D22" s="352">
        <f t="shared" si="0"/>
        <v>131.29427</v>
      </c>
      <c r="E22" s="122">
        <f t="shared" si="9"/>
        <v>6.5845758731212705</v>
      </c>
      <c r="F22" s="123">
        <f t="shared" si="10"/>
        <v>365.7</v>
      </c>
      <c r="G22" s="123">
        <f t="shared" si="1"/>
        <v>14.394269999999999</v>
      </c>
      <c r="H22" s="122">
        <f t="shared" si="11"/>
        <v>3.9360869565217387</v>
      </c>
      <c r="I22" s="124">
        <f>хорной!C7</f>
        <v>43.6</v>
      </c>
      <c r="J22" s="124">
        <f>хорной!D7</f>
        <v>4.72038</v>
      </c>
      <c r="K22" s="122">
        <f t="shared" si="12"/>
        <v>10.826559633027522</v>
      </c>
      <c r="L22" s="124">
        <f>хорной!C9</f>
        <v>1</v>
      </c>
      <c r="M22" s="124">
        <f>хорной!D9</f>
        <v>0</v>
      </c>
      <c r="N22" s="122">
        <f t="shared" si="13"/>
        <v>0</v>
      </c>
      <c r="O22" s="124">
        <f>хорной!C12</f>
        <v>26.3</v>
      </c>
      <c r="P22" s="124">
        <f>хорной!D12</f>
        <v>0.25728</v>
      </c>
      <c r="Q22" s="122">
        <f t="shared" si="14"/>
        <v>0.9782509505703422</v>
      </c>
      <c r="R22" s="124">
        <f>хорной!C11</f>
        <v>217.5</v>
      </c>
      <c r="S22" s="124">
        <f>хорной!D11</f>
        <v>0.00061</v>
      </c>
      <c r="T22" s="122">
        <f t="shared" si="15"/>
        <v>0.0002804597701149425</v>
      </c>
      <c r="U22" s="122">
        <f>хорной!C15</f>
        <v>9.3</v>
      </c>
      <c r="V22" s="122">
        <f>хорной!D17</f>
        <v>0.8</v>
      </c>
      <c r="W22" s="122">
        <f t="shared" si="16"/>
        <v>8.602150537634408</v>
      </c>
      <c r="X22" s="124">
        <f>хорной!C21</f>
        <v>25</v>
      </c>
      <c r="Y22" s="124">
        <f>хорной!D21</f>
        <v>0</v>
      </c>
      <c r="Z22" s="122">
        <f t="shared" si="17"/>
        <v>0</v>
      </c>
      <c r="AA22" s="124"/>
      <c r="AB22" s="124"/>
      <c r="AC22" s="122" t="e">
        <f t="shared" si="18"/>
        <v>#DIV/0!</v>
      </c>
      <c r="AD22" s="124">
        <f>хорной!C22</f>
        <v>12</v>
      </c>
      <c r="AE22" s="124">
        <f>хорной!D22</f>
        <v>8.616</v>
      </c>
      <c r="AF22" s="122">
        <f t="shared" si="19"/>
        <v>71.8</v>
      </c>
      <c r="AG22" s="124">
        <f>хорной!C19</f>
        <v>0</v>
      </c>
      <c r="AH22" s="124">
        <f>хорной!D19</f>
        <v>0</v>
      </c>
      <c r="AI22" s="122" t="e">
        <f t="shared" si="20"/>
        <v>#DIV/0!</v>
      </c>
      <c r="AJ22" s="122">
        <f>хорной!C25</f>
        <v>30</v>
      </c>
      <c r="AK22" s="318">
        <f>хорной!D25</f>
        <v>0</v>
      </c>
      <c r="AL22" s="122">
        <f t="shared" si="21"/>
        <v>0</v>
      </c>
      <c r="AM22" s="122">
        <f>хорной!C34</f>
        <v>1</v>
      </c>
      <c r="AN22" s="122">
        <f>хорной!D34</f>
        <v>0</v>
      </c>
      <c r="AO22" s="122">
        <f t="shared" si="22"/>
        <v>0</v>
      </c>
      <c r="AP22" s="122">
        <f>хорной!C36</f>
        <v>0</v>
      </c>
      <c r="AQ22" s="122">
        <f>хорной!D36</f>
        <v>0</v>
      </c>
      <c r="AR22" s="122" t="e">
        <f t="shared" si="23"/>
        <v>#DIV/0!</v>
      </c>
      <c r="AS22" s="122"/>
      <c r="AT22" s="122"/>
      <c r="AU22" s="125" t="e">
        <f t="shared" si="24"/>
        <v>#DIV/0!</v>
      </c>
      <c r="AV22" s="125"/>
      <c r="AW22" s="125"/>
      <c r="AX22" s="125" t="e">
        <f t="shared" si="25"/>
        <v>#DIV/0!</v>
      </c>
      <c r="AY22" s="124">
        <f t="shared" si="26"/>
        <v>1628.267</v>
      </c>
      <c r="AZ22" s="124">
        <f t="shared" si="26"/>
        <v>116.9</v>
      </c>
      <c r="BA22" s="122">
        <f t="shared" si="46"/>
        <v>7.179412221705654</v>
      </c>
      <c r="BB22" s="134">
        <f>хорной!C40</f>
        <v>1309.1</v>
      </c>
      <c r="BC22" s="134">
        <f>хорной!D40</f>
        <v>112</v>
      </c>
      <c r="BD22" s="122">
        <f t="shared" si="27"/>
        <v>8.5554961423879</v>
      </c>
      <c r="BE22" s="122">
        <f>хорной!C41</f>
        <v>128</v>
      </c>
      <c r="BF22" s="122">
        <f>хорной!D41</f>
        <v>0</v>
      </c>
      <c r="BG22" s="122">
        <f t="shared" si="28"/>
        <v>0</v>
      </c>
      <c r="BH22" s="122">
        <f>хорной!C42</f>
        <v>132.9</v>
      </c>
      <c r="BI22" s="122">
        <f>хорной!D42</f>
        <v>0</v>
      </c>
      <c r="BJ22" s="122">
        <f t="shared" si="2"/>
        <v>0</v>
      </c>
      <c r="BK22" s="122">
        <f>хорной!C43</f>
        <v>58.267</v>
      </c>
      <c r="BL22" s="122">
        <f>хорной!D43</f>
        <v>4.9</v>
      </c>
      <c r="BM22" s="122">
        <f t="shared" si="3"/>
        <v>8.409562874354267</v>
      </c>
      <c r="BN22" s="122">
        <f>чуманкас!C44</f>
        <v>0</v>
      </c>
      <c r="BO22" s="122">
        <f>чуманкас!D44</f>
        <v>0</v>
      </c>
      <c r="BP22" s="122" t="e">
        <f t="shared" si="4"/>
        <v>#DIV/0!</v>
      </c>
      <c r="BQ22" s="124">
        <f>хорной!C45</f>
        <v>12</v>
      </c>
      <c r="BR22" s="124">
        <f>хорной!D45</f>
        <v>0</v>
      </c>
      <c r="BS22" s="122">
        <f t="shared" si="29"/>
        <v>0</v>
      </c>
      <c r="BT22" s="124">
        <f t="shared" si="47"/>
        <v>1993.967</v>
      </c>
      <c r="BU22" s="124">
        <f t="shared" si="30"/>
        <v>25.13613</v>
      </c>
      <c r="BV22" s="122">
        <f t="shared" si="31"/>
        <v>1.2606091274329014</v>
      </c>
      <c r="BW22" s="124">
        <f t="shared" si="32"/>
        <v>661.167</v>
      </c>
      <c r="BX22" s="124">
        <f t="shared" si="33"/>
        <v>13.5</v>
      </c>
      <c r="BY22" s="122">
        <f t="shared" si="34"/>
        <v>2.0418441936757277</v>
      </c>
      <c r="BZ22" s="122">
        <f>хорной!C54</f>
        <v>656.167</v>
      </c>
      <c r="CA22" s="122">
        <f>хорной!D54</f>
        <v>13.5</v>
      </c>
      <c r="CB22" s="122">
        <f t="shared" si="35"/>
        <v>2.0574030696453796</v>
      </c>
      <c r="CC22" s="122">
        <f>хорной!C55</f>
        <v>0</v>
      </c>
      <c r="CD22" s="122">
        <f>хорной!D55</f>
        <v>0</v>
      </c>
      <c r="CE22" s="122" t="e">
        <f t="shared" si="36"/>
        <v>#DIV/0!</v>
      </c>
      <c r="CF22" s="122">
        <f>хорной!C56</f>
        <v>5</v>
      </c>
      <c r="CG22" s="122">
        <f>хорной!D56</f>
        <v>0</v>
      </c>
      <c r="CH22" s="122">
        <f t="shared" si="37"/>
        <v>0</v>
      </c>
      <c r="CI22" s="122">
        <f>хорной!C57</f>
        <v>0</v>
      </c>
      <c r="CJ22" s="122">
        <f>хорной!D57</f>
        <v>0</v>
      </c>
      <c r="CK22" s="122" t="e">
        <f t="shared" si="38"/>
        <v>#DIV/0!</v>
      </c>
      <c r="CL22" s="122">
        <f>хорной!C58</f>
        <v>58.2</v>
      </c>
      <c r="CM22" s="122">
        <f>хорной!D58</f>
        <v>0</v>
      </c>
      <c r="CN22" s="122">
        <f t="shared" si="39"/>
        <v>0</v>
      </c>
      <c r="CO22" s="122">
        <f>хорной!C60</f>
        <v>6.7</v>
      </c>
      <c r="CP22" s="122">
        <f>хорной!D60</f>
        <v>0</v>
      </c>
      <c r="CQ22" s="122">
        <f t="shared" si="40"/>
        <v>0</v>
      </c>
      <c r="CR22" s="124">
        <f>хорной!C64</f>
        <v>60.4</v>
      </c>
      <c r="CS22" s="124">
        <f>хорной!D64</f>
        <v>0</v>
      </c>
      <c r="CT22" s="122">
        <f t="shared" si="41"/>
        <v>0</v>
      </c>
      <c r="CU22" s="124">
        <f>хорной!C68</f>
        <v>390.9</v>
      </c>
      <c r="CV22" s="124">
        <f>хорной!D68</f>
        <v>0</v>
      </c>
      <c r="CW22" s="122">
        <f t="shared" si="42"/>
        <v>0</v>
      </c>
      <c r="CX22" s="124">
        <f>хорной!C79</f>
        <v>809.5</v>
      </c>
      <c r="CY22" s="124">
        <f>хорной!D79</f>
        <v>11.63613</v>
      </c>
      <c r="CZ22" s="122">
        <f t="shared" si="43"/>
        <v>1.4374465719579987</v>
      </c>
      <c r="DA22" s="122">
        <f>хорной!C82</f>
        <v>7.1</v>
      </c>
      <c r="DB22" s="122">
        <f>хорной!D82</f>
        <v>0</v>
      </c>
      <c r="DC22" s="122">
        <f t="shared" si="5"/>
        <v>0</v>
      </c>
      <c r="DD22" s="123">
        <f>хорной!C89</f>
        <v>0</v>
      </c>
      <c r="DE22" s="123">
        <f>хорной!D89</f>
        <v>0</v>
      </c>
      <c r="DF22" s="122" t="e">
        <f t="shared" si="44"/>
        <v>#DIV/0!</v>
      </c>
      <c r="DG22" s="122">
        <f>хорной!C94</f>
        <v>0</v>
      </c>
      <c r="DH22" s="122">
        <f>хорной!D94</f>
        <v>0</v>
      </c>
      <c r="DI22" s="122"/>
      <c r="DJ22" s="126">
        <f t="shared" si="6"/>
        <v>0</v>
      </c>
      <c r="DK22" s="126">
        <f t="shared" si="7"/>
        <v>-106.15814</v>
      </c>
      <c r="DL22" s="122" t="e">
        <f t="shared" si="45"/>
        <v>#DIV/0!</v>
      </c>
    </row>
    <row r="23" spans="1:116" s="113" customFormat="1" ht="15" customHeight="1">
      <c r="A23" s="119">
        <v>11</v>
      </c>
      <c r="B23" s="120" t="s">
        <v>205</v>
      </c>
      <c r="C23" s="121">
        <f t="shared" si="8"/>
        <v>2317.983</v>
      </c>
      <c r="D23" s="352">
        <f t="shared" si="0"/>
        <v>176.27558</v>
      </c>
      <c r="E23" s="122">
        <f t="shared" si="9"/>
        <v>7.604696842038962</v>
      </c>
      <c r="F23" s="123">
        <f t="shared" si="10"/>
        <v>606.8</v>
      </c>
      <c r="G23" s="123">
        <f t="shared" si="1"/>
        <v>44.17558</v>
      </c>
      <c r="H23" s="122">
        <f t="shared" si="11"/>
        <v>7.280088991430454</v>
      </c>
      <c r="I23" s="124">
        <f>чуманкас!C7</f>
        <v>181.2</v>
      </c>
      <c r="J23" s="124">
        <f>чуманкас!D7</f>
        <v>14.87453</v>
      </c>
      <c r="K23" s="122">
        <f t="shared" si="12"/>
        <v>8.208901766004416</v>
      </c>
      <c r="L23" s="124">
        <f>чуманкас!C9</f>
        <v>19</v>
      </c>
      <c r="M23" s="124">
        <f>чуманкас!D9</f>
        <v>0</v>
      </c>
      <c r="N23" s="122">
        <f t="shared" si="13"/>
        <v>0</v>
      </c>
      <c r="O23" s="124">
        <f>чуманкас!C12</f>
        <v>16.5</v>
      </c>
      <c r="P23" s="124">
        <f>чуманкас!D12</f>
        <v>0.80127</v>
      </c>
      <c r="Q23" s="122">
        <f t="shared" si="14"/>
        <v>4.856181818181819</v>
      </c>
      <c r="R23" s="124">
        <f>чуманкас!C11</f>
        <v>289.5</v>
      </c>
      <c r="S23" s="124">
        <f>чуманкас!D11</f>
        <v>22.87772</v>
      </c>
      <c r="T23" s="122">
        <f t="shared" si="15"/>
        <v>7.902493955094991</v>
      </c>
      <c r="U23" s="122">
        <f>чуманкас!C15</f>
        <v>9.6</v>
      </c>
      <c r="V23" s="122">
        <f>чуманкас!D17</f>
        <v>1</v>
      </c>
      <c r="W23" s="122">
        <f t="shared" si="16"/>
        <v>10.416666666666668</v>
      </c>
      <c r="X23" s="124">
        <f>чуманкас!C21</f>
        <v>60</v>
      </c>
      <c r="Y23" s="124">
        <f>чуманкас!D21</f>
        <v>4.62206</v>
      </c>
      <c r="Z23" s="122">
        <f t="shared" si="17"/>
        <v>7.703433333333335</v>
      </c>
      <c r="AA23" s="124"/>
      <c r="AB23" s="124"/>
      <c r="AC23" s="122" t="e">
        <f t="shared" si="18"/>
        <v>#DIV/0!</v>
      </c>
      <c r="AD23" s="124">
        <f>чуманкас!C22</f>
        <v>0</v>
      </c>
      <c r="AE23" s="124">
        <f>чуманкас!D25</f>
        <v>0</v>
      </c>
      <c r="AF23" s="122" t="e">
        <f t="shared" si="19"/>
        <v>#DIV/0!</v>
      </c>
      <c r="AG23" s="124">
        <f>чуманкас!C19</f>
        <v>0</v>
      </c>
      <c r="AH23" s="124">
        <f>чуманкас!D19</f>
        <v>0</v>
      </c>
      <c r="AI23" s="122" t="e">
        <f t="shared" si="20"/>
        <v>#DIV/0!</v>
      </c>
      <c r="AJ23" s="122">
        <f>чуманкас!C26</f>
        <v>30</v>
      </c>
      <c r="AK23" s="318">
        <f>чуманкас!D26</f>
        <v>0</v>
      </c>
      <c r="AL23" s="122">
        <f t="shared" si="21"/>
        <v>0</v>
      </c>
      <c r="AM23" s="122">
        <f>чуманкас!C35</f>
        <v>1</v>
      </c>
      <c r="AN23" s="122">
        <f>чуманкас!D35</f>
        <v>0</v>
      </c>
      <c r="AO23" s="122">
        <f t="shared" si="22"/>
        <v>0</v>
      </c>
      <c r="AP23" s="122"/>
      <c r="AQ23" s="122"/>
      <c r="AR23" s="122" t="e">
        <f t="shared" si="23"/>
        <v>#DIV/0!</v>
      </c>
      <c r="AS23" s="122"/>
      <c r="AT23" s="122"/>
      <c r="AU23" s="125" t="e">
        <f t="shared" si="24"/>
        <v>#DIV/0!</v>
      </c>
      <c r="AV23" s="125"/>
      <c r="AW23" s="125"/>
      <c r="AX23" s="125" t="e">
        <f t="shared" si="25"/>
        <v>#DIV/0!</v>
      </c>
      <c r="AY23" s="124">
        <f t="shared" si="26"/>
        <v>1711.183</v>
      </c>
      <c r="AZ23" s="124">
        <f t="shared" si="26"/>
        <v>132.1</v>
      </c>
      <c r="BA23" s="122">
        <f t="shared" si="46"/>
        <v>7.719805538040057</v>
      </c>
      <c r="BB23" s="134">
        <f>чуманкас!C41</f>
        <v>1486.7</v>
      </c>
      <c r="BC23" s="134">
        <f>чуманкас!D41</f>
        <v>127.2</v>
      </c>
      <c r="BD23" s="122">
        <f t="shared" si="27"/>
        <v>8.555861976188876</v>
      </c>
      <c r="BE23" s="122"/>
      <c r="BF23" s="122"/>
      <c r="BG23" s="122" t="e">
        <f t="shared" si="28"/>
        <v>#DIV/0!</v>
      </c>
      <c r="BH23" s="122">
        <f>чуманкас!C42</f>
        <v>166.2</v>
      </c>
      <c r="BI23" s="122">
        <f>чуманкас!D42</f>
        <v>0</v>
      </c>
      <c r="BJ23" s="122">
        <f t="shared" si="2"/>
        <v>0</v>
      </c>
      <c r="BK23" s="122">
        <f>чуманкас!C43</f>
        <v>58.283</v>
      </c>
      <c r="BL23" s="122">
        <f>чуманкас!D43</f>
        <v>4.9</v>
      </c>
      <c r="BM23" s="122">
        <f t="shared" si="3"/>
        <v>8.40725425938953</v>
      </c>
      <c r="BN23" s="122"/>
      <c r="BO23" s="122"/>
      <c r="BP23" s="122" t="e">
        <f t="shared" si="4"/>
        <v>#DIV/0!</v>
      </c>
      <c r="BQ23" s="124">
        <f>чуманкас!C45</f>
        <v>10</v>
      </c>
      <c r="BR23" s="124">
        <f>чуманкас!D45</f>
        <v>0</v>
      </c>
      <c r="BS23" s="122">
        <f t="shared" si="29"/>
        <v>0</v>
      </c>
      <c r="BT23" s="124">
        <f t="shared" si="47"/>
        <v>2388.583</v>
      </c>
      <c r="BU23" s="124">
        <f t="shared" si="30"/>
        <v>13.46004</v>
      </c>
      <c r="BV23" s="122">
        <f t="shared" si="31"/>
        <v>0.5635156911022141</v>
      </c>
      <c r="BW23" s="124">
        <f t="shared" si="32"/>
        <v>630.283</v>
      </c>
      <c r="BX23" s="124">
        <f t="shared" si="33"/>
        <v>6.96004</v>
      </c>
      <c r="BY23" s="122">
        <f t="shared" si="34"/>
        <v>1.1042722078812217</v>
      </c>
      <c r="BZ23" s="122">
        <f>чуманкас!C54</f>
        <v>620.283</v>
      </c>
      <c r="CA23" s="122">
        <f>чуманкас!D54</f>
        <v>6.96004</v>
      </c>
      <c r="CB23" s="122">
        <f t="shared" si="35"/>
        <v>1.1220749238653969</v>
      </c>
      <c r="CC23" s="122">
        <f>чуманкас!C55</f>
        <v>0</v>
      </c>
      <c r="CD23" s="122">
        <f>чуманкас!D55</f>
        <v>0</v>
      </c>
      <c r="CE23" s="122" t="e">
        <f t="shared" si="36"/>
        <v>#DIV/0!</v>
      </c>
      <c r="CF23" s="122">
        <f>чуманкас!C56</f>
        <v>10</v>
      </c>
      <c r="CG23" s="122">
        <f>чуманкас!D56</f>
        <v>0</v>
      </c>
      <c r="CH23" s="122">
        <f t="shared" si="37"/>
        <v>0</v>
      </c>
      <c r="CI23" s="122">
        <f>чуманкас!C57</f>
        <v>0</v>
      </c>
      <c r="CJ23" s="122">
        <f>чуманкас!D57</f>
        <v>0</v>
      </c>
      <c r="CK23" s="122" t="e">
        <f t="shared" si="38"/>
        <v>#DIV/0!</v>
      </c>
      <c r="CL23" s="122">
        <f>чуманкас!C58</f>
        <v>58.2</v>
      </c>
      <c r="CM23" s="122">
        <f>чуманкас!D58</f>
        <v>0</v>
      </c>
      <c r="CN23" s="122">
        <f t="shared" si="39"/>
        <v>0</v>
      </c>
      <c r="CO23" s="122">
        <f>чуманкас!C60</f>
        <v>21.8</v>
      </c>
      <c r="CP23" s="122">
        <f>чуманкас!D60</f>
        <v>0</v>
      </c>
      <c r="CQ23" s="122">
        <f t="shared" si="40"/>
        <v>0</v>
      </c>
      <c r="CR23" s="124">
        <f>чуманкас!C63</f>
        <v>160</v>
      </c>
      <c r="CS23" s="124">
        <f>чуманкас!D63</f>
        <v>0</v>
      </c>
      <c r="CT23" s="122">
        <f t="shared" si="41"/>
        <v>0</v>
      </c>
      <c r="CU23" s="124">
        <f>чуманкас!C68</f>
        <v>532.4</v>
      </c>
      <c r="CV23" s="124">
        <f>чуманкас!D68</f>
        <v>0</v>
      </c>
      <c r="CW23" s="122">
        <f t="shared" si="42"/>
        <v>0</v>
      </c>
      <c r="CX23" s="124">
        <f>чуманкас!C79</f>
        <v>845.6</v>
      </c>
      <c r="CY23" s="124">
        <f>чуманкас!D79</f>
        <v>6.5</v>
      </c>
      <c r="CZ23" s="122">
        <f t="shared" si="43"/>
        <v>0.7686849574266793</v>
      </c>
      <c r="DA23" s="122">
        <f>чуманкас!C82</f>
        <v>8.9</v>
      </c>
      <c r="DB23" s="122">
        <f>чуманкас!D82</f>
        <v>0</v>
      </c>
      <c r="DC23" s="122">
        <f t="shared" si="5"/>
        <v>0</v>
      </c>
      <c r="DD23" s="123">
        <f>чуманкас!C89</f>
        <v>131.4</v>
      </c>
      <c r="DE23" s="123">
        <f>чуманкас!D89</f>
        <v>0</v>
      </c>
      <c r="DF23" s="122">
        <f t="shared" si="44"/>
        <v>0</v>
      </c>
      <c r="DG23" s="122">
        <f>чуманкас!C94</f>
        <v>0</v>
      </c>
      <c r="DH23" s="122">
        <f>чуманкас!D94</f>
        <v>0</v>
      </c>
      <c r="DI23" s="122" t="e">
        <f t="shared" si="48"/>
        <v>#DIV/0!</v>
      </c>
      <c r="DJ23" s="126">
        <f t="shared" si="6"/>
        <v>70.59999999999991</v>
      </c>
      <c r="DK23" s="126">
        <f t="shared" si="7"/>
        <v>-162.81554</v>
      </c>
      <c r="DL23" s="122">
        <f t="shared" si="45"/>
        <v>-230.6169121813034</v>
      </c>
    </row>
    <row r="24" spans="1:116" s="113" customFormat="1" ht="15" customHeight="1">
      <c r="A24" s="119">
        <v>12</v>
      </c>
      <c r="B24" s="120" t="s">
        <v>206</v>
      </c>
      <c r="C24" s="121">
        <f t="shared" si="8"/>
        <v>1850.0639999999999</v>
      </c>
      <c r="D24" s="352">
        <f t="shared" si="0"/>
        <v>128.03830000000002</v>
      </c>
      <c r="E24" s="122">
        <f t="shared" si="9"/>
        <v>6.920749768656654</v>
      </c>
      <c r="F24" s="123">
        <f t="shared" si="10"/>
        <v>319.5</v>
      </c>
      <c r="G24" s="123">
        <f t="shared" si="1"/>
        <v>12.4383</v>
      </c>
      <c r="H24" s="122">
        <f t="shared" si="11"/>
        <v>3.8930516431924884</v>
      </c>
      <c r="I24" s="124">
        <f>шатьма!C7</f>
        <v>58.7</v>
      </c>
      <c r="J24" s="124">
        <f>шатьма!D7</f>
        <v>1.85306</v>
      </c>
      <c r="K24" s="122">
        <f t="shared" si="12"/>
        <v>3.1568313458262347</v>
      </c>
      <c r="L24" s="124">
        <f>шатьма!C9</f>
        <v>6</v>
      </c>
      <c r="M24" s="124">
        <f>шатьма!D9</f>
        <v>0</v>
      </c>
      <c r="N24" s="122">
        <f t="shared" si="13"/>
        <v>0</v>
      </c>
      <c r="O24" s="124">
        <f>шатьма!C12</f>
        <v>18.7</v>
      </c>
      <c r="P24" s="124">
        <f>шатьма!D12</f>
        <v>1.37103</v>
      </c>
      <c r="Q24" s="122">
        <f t="shared" si="14"/>
        <v>7.331711229946524</v>
      </c>
      <c r="R24" s="124">
        <f>шатьма!C11</f>
        <v>164</v>
      </c>
      <c r="S24" s="124">
        <f>шатьма!D11</f>
        <v>0.9945</v>
      </c>
      <c r="T24" s="122">
        <f t="shared" si="15"/>
        <v>0.6064024390243903</v>
      </c>
      <c r="U24" s="122">
        <f>шатьма!C15</f>
        <v>3.1</v>
      </c>
      <c r="V24" s="122">
        <f>шатьма!D17</f>
        <v>0.2</v>
      </c>
      <c r="W24" s="122">
        <f t="shared" si="16"/>
        <v>6.451612903225806</v>
      </c>
      <c r="X24" s="124">
        <f>шатьма!C21</f>
        <v>15</v>
      </c>
      <c r="Y24" s="124">
        <f>шатьма!D21</f>
        <v>5.85211</v>
      </c>
      <c r="Z24" s="122">
        <f t="shared" si="17"/>
        <v>39.014066666666665</v>
      </c>
      <c r="AA24" s="124"/>
      <c r="AB24" s="124"/>
      <c r="AC24" s="122" t="e">
        <f t="shared" si="18"/>
        <v>#DIV/0!</v>
      </c>
      <c r="AD24" s="124">
        <f>шатьма!C22</f>
        <v>23</v>
      </c>
      <c r="AE24" s="124">
        <f>шатьма!D22</f>
        <v>2.1676</v>
      </c>
      <c r="AF24" s="122">
        <f t="shared" si="19"/>
        <v>9.424347826086956</v>
      </c>
      <c r="AG24" s="124"/>
      <c r="AH24" s="124"/>
      <c r="AI24" s="122" t="e">
        <f t="shared" si="20"/>
        <v>#DIV/0!</v>
      </c>
      <c r="AJ24" s="122">
        <f>шатьма!C25</f>
        <v>30</v>
      </c>
      <c r="AK24" s="318">
        <f>шатьма!D25</f>
        <v>0</v>
      </c>
      <c r="AL24" s="122">
        <f t="shared" si="21"/>
        <v>0</v>
      </c>
      <c r="AM24" s="122">
        <f>шатьма!C34</f>
        <v>1</v>
      </c>
      <c r="AN24" s="122">
        <f>шатьма!D34</f>
        <v>0</v>
      </c>
      <c r="AO24" s="122">
        <f t="shared" si="22"/>
        <v>0</v>
      </c>
      <c r="AP24" s="122"/>
      <c r="AQ24" s="122"/>
      <c r="AR24" s="122" t="e">
        <f t="shared" si="23"/>
        <v>#DIV/0!</v>
      </c>
      <c r="AS24" s="122"/>
      <c r="AT24" s="122"/>
      <c r="AU24" s="125" t="e">
        <f t="shared" si="24"/>
        <v>#DIV/0!</v>
      </c>
      <c r="AV24" s="125"/>
      <c r="AW24" s="125"/>
      <c r="AX24" s="125" t="e">
        <f t="shared" si="25"/>
        <v>#DIV/0!</v>
      </c>
      <c r="AY24" s="124">
        <f t="shared" si="26"/>
        <v>1530.5639999999999</v>
      </c>
      <c r="AZ24" s="124">
        <f t="shared" si="26"/>
        <v>115.60000000000001</v>
      </c>
      <c r="BA24" s="122">
        <f t="shared" si="46"/>
        <v>7.552771396687759</v>
      </c>
      <c r="BB24" s="134">
        <f>шатьма!C39</f>
        <v>1294.2</v>
      </c>
      <c r="BC24" s="134">
        <f>шатьма!D39</f>
        <v>110.7</v>
      </c>
      <c r="BD24" s="122">
        <f t="shared" si="27"/>
        <v>8.55354659248957</v>
      </c>
      <c r="BE24" s="122">
        <f>шатьма!C40</f>
        <v>50</v>
      </c>
      <c r="BF24" s="122"/>
      <c r="BG24" s="122">
        <f t="shared" si="28"/>
        <v>0</v>
      </c>
      <c r="BH24" s="122">
        <f>шатьма!C41</f>
        <v>128.1</v>
      </c>
      <c r="BI24" s="122">
        <f>шатьма!D41</f>
        <v>0</v>
      </c>
      <c r="BJ24" s="122">
        <f t="shared" si="2"/>
        <v>0</v>
      </c>
      <c r="BK24" s="122">
        <f>шатьма!C42</f>
        <v>58.264</v>
      </c>
      <c r="BL24" s="122">
        <f>шатьма!D42</f>
        <v>4.9</v>
      </c>
      <c r="BM24" s="122">
        <f t="shared" si="3"/>
        <v>8.409995880818343</v>
      </c>
      <c r="BN24" s="122"/>
      <c r="BO24" s="122"/>
      <c r="BP24" s="122" t="e">
        <f t="shared" si="4"/>
        <v>#DIV/0!</v>
      </c>
      <c r="BQ24" s="124">
        <f>шатьма!C44</f>
        <v>12</v>
      </c>
      <c r="BR24" s="124">
        <f>шатьма!D44</f>
        <v>0</v>
      </c>
      <c r="BS24" s="122">
        <f t="shared" si="29"/>
        <v>0</v>
      </c>
      <c r="BT24" s="124">
        <f t="shared" si="47"/>
        <v>1850.064</v>
      </c>
      <c r="BU24" s="124">
        <f t="shared" si="30"/>
        <v>9.2403</v>
      </c>
      <c r="BV24" s="122">
        <f t="shared" si="31"/>
        <v>0.4994583971149106</v>
      </c>
      <c r="BW24" s="124">
        <f t="shared" si="32"/>
        <v>630.764</v>
      </c>
      <c r="BX24" s="124">
        <f t="shared" si="33"/>
        <v>5.80968</v>
      </c>
      <c r="BY24" s="122">
        <f t="shared" si="34"/>
        <v>0.9210544672809483</v>
      </c>
      <c r="BZ24" s="122">
        <f>шатьма!C53</f>
        <v>620.764</v>
      </c>
      <c r="CA24" s="122">
        <f>шатьма!D53</f>
        <v>5.80968</v>
      </c>
      <c r="CB24" s="122">
        <f t="shared" si="35"/>
        <v>0.9358919009478642</v>
      </c>
      <c r="CC24" s="122">
        <f>шатьма!C54</f>
        <v>0</v>
      </c>
      <c r="CD24" s="122">
        <f>шатьма!D54</f>
        <v>0</v>
      </c>
      <c r="CE24" s="122" t="e">
        <f t="shared" si="36"/>
        <v>#DIV/0!</v>
      </c>
      <c r="CF24" s="122">
        <f>шатьма!C55</f>
        <v>10</v>
      </c>
      <c r="CG24" s="122">
        <f>шатьма!D55</f>
        <v>0</v>
      </c>
      <c r="CH24" s="122">
        <f t="shared" si="37"/>
        <v>0</v>
      </c>
      <c r="CI24" s="122">
        <f>шатьма!C56</f>
        <v>0</v>
      </c>
      <c r="CJ24" s="122">
        <f>шатьма!D56</f>
        <v>0</v>
      </c>
      <c r="CK24" s="122" t="e">
        <f t="shared" si="38"/>
        <v>#DIV/0!</v>
      </c>
      <c r="CL24" s="122">
        <f>шатьма!C57</f>
        <v>58.2</v>
      </c>
      <c r="CM24" s="122">
        <f>шатьма!D57</f>
        <v>0</v>
      </c>
      <c r="CN24" s="122">
        <f t="shared" si="39"/>
        <v>0</v>
      </c>
      <c r="CO24" s="122">
        <f>шатьма!C59</f>
        <v>69.5</v>
      </c>
      <c r="CP24" s="122">
        <f>шатьма!D59</f>
        <v>0</v>
      </c>
      <c r="CQ24" s="122">
        <f t="shared" si="40"/>
        <v>0</v>
      </c>
      <c r="CR24" s="124">
        <f>шатьма!C63</f>
        <v>30</v>
      </c>
      <c r="CS24" s="124">
        <f>шатьма!D63</f>
        <v>0</v>
      </c>
      <c r="CT24" s="122">
        <f t="shared" si="41"/>
        <v>0</v>
      </c>
      <c r="CU24" s="124">
        <f>шатьма!C67</f>
        <v>467.3</v>
      </c>
      <c r="CV24" s="124">
        <f>шатьма!D67</f>
        <v>0</v>
      </c>
      <c r="CW24" s="122">
        <f t="shared" si="42"/>
        <v>0</v>
      </c>
      <c r="CX24" s="124">
        <f>шатьма!C78</f>
        <v>587.5</v>
      </c>
      <c r="CY24" s="124">
        <f>шатьма!D78</f>
        <v>3.43062</v>
      </c>
      <c r="CZ24" s="122">
        <f t="shared" si="43"/>
        <v>0.5839353191489361</v>
      </c>
      <c r="DA24" s="122">
        <f>шатьма!C81</f>
        <v>6.8</v>
      </c>
      <c r="DB24" s="122">
        <f>шатьма!D81</f>
        <v>0</v>
      </c>
      <c r="DC24" s="122">
        <f t="shared" si="5"/>
        <v>0</v>
      </c>
      <c r="DD24" s="123">
        <f>шатьма!C88</f>
        <v>0</v>
      </c>
      <c r="DE24" s="123">
        <f>шатьма!D88</f>
        <v>0</v>
      </c>
      <c r="DF24" s="122" t="e">
        <f t="shared" si="44"/>
        <v>#DIV/0!</v>
      </c>
      <c r="DG24" s="122">
        <f>шатьма!C93</f>
        <v>0</v>
      </c>
      <c r="DH24" s="122">
        <f>шатьма!D93</f>
        <v>0</v>
      </c>
      <c r="DI24" s="122"/>
      <c r="DJ24" s="126">
        <f t="shared" si="6"/>
        <v>2.2737367544323206E-13</v>
      </c>
      <c r="DK24" s="126">
        <f t="shared" si="7"/>
        <v>-118.79800000000002</v>
      </c>
      <c r="DL24" s="122">
        <f t="shared" si="45"/>
        <v>-52247912942613304</v>
      </c>
    </row>
    <row r="25" spans="1:116" s="113" customFormat="1" ht="15" customHeight="1">
      <c r="A25" s="119">
        <v>13</v>
      </c>
      <c r="B25" s="120" t="s">
        <v>207</v>
      </c>
      <c r="C25" s="121">
        <f t="shared" si="8"/>
        <v>2860.702</v>
      </c>
      <c r="D25" s="352">
        <f t="shared" si="0"/>
        <v>170.22079</v>
      </c>
      <c r="E25" s="122">
        <f t="shared" si="9"/>
        <v>5.950315342178248</v>
      </c>
      <c r="F25" s="123">
        <f t="shared" si="10"/>
        <v>766.8</v>
      </c>
      <c r="G25" s="123">
        <f t="shared" si="1"/>
        <v>8.62079</v>
      </c>
      <c r="H25" s="122">
        <f t="shared" si="11"/>
        <v>1.124255346896192</v>
      </c>
      <c r="I25" s="124">
        <f>юнга!C7</f>
        <v>200.1</v>
      </c>
      <c r="J25" s="124">
        <f>юнга!D7</f>
        <v>2.52659</v>
      </c>
      <c r="K25" s="122">
        <f t="shared" si="12"/>
        <v>1.2626636681659171</v>
      </c>
      <c r="L25" s="124">
        <f>юнга!C9</f>
        <v>1</v>
      </c>
      <c r="M25" s="124">
        <f>юнга!D9</f>
        <v>-0.99429</v>
      </c>
      <c r="N25" s="122">
        <f t="shared" si="13"/>
        <v>-99.429</v>
      </c>
      <c r="O25" s="124">
        <f>юнга!C12</f>
        <v>16.5</v>
      </c>
      <c r="P25" s="124">
        <f>юнга!D12</f>
        <v>2.04484</v>
      </c>
      <c r="Q25" s="122">
        <f t="shared" si="14"/>
        <v>12.392969696969699</v>
      </c>
      <c r="R25" s="124">
        <f>юнга!C11</f>
        <v>273</v>
      </c>
      <c r="S25" s="124">
        <f>юнга!D11</f>
        <v>2.83549</v>
      </c>
      <c r="T25" s="122">
        <f t="shared" si="15"/>
        <v>1.0386410256410257</v>
      </c>
      <c r="U25" s="122">
        <f>юнга!C15</f>
        <v>10.2</v>
      </c>
      <c r="V25" s="122">
        <f>юнга!D17</f>
        <v>0.4</v>
      </c>
      <c r="W25" s="122">
        <f t="shared" si="16"/>
        <v>3.921568627450981</v>
      </c>
      <c r="X25" s="124">
        <f>юнга!C21</f>
        <v>160</v>
      </c>
      <c r="Y25" s="124">
        <f>юнга!D21</f>
        <v>1.52547</v>
      </c>
      <c r="Z25" s="122">
        <f t="shared" si="17"/>
        <v>0.9534187500000001</v>
      </c>
      <c r="AA25" s="124"/>
      <c r="AB25" s="124"/>
      <c r="AC25" s="122" t="e">
        <f t="shared" si="18"/>
        <v>#DIV/0!</v>
      </c>
      <c r="AD25" s="124">
        <f>юнга!C22</f>
        <v>25</v>
      </c>
      <c r="AE25" s="124">
        <f>юнга!D22</f>
        <v>1.35475</v>
      </c>
      <c r="AF25" s="122">
        <f t="shared" si="19"/>
        <v>5.419</v>
      </c>
      <c r="AG25" s="124"/>
      <c r="AH25" s="124"/>
      <c r="AI25" s="122" t="e">
        <f t="shared" si="20"/>
        <v>#DIV/0!</v>
      </c>
      <c r="AJ25" s="122">
        <f>юнга!C25</f>
        <v>80</v>
      </c>
      <c r="AK25" s="318">
        <f>юнга!D25</f>
        <v>0</v>
      </c>
      <c r="AL25" s="122">
        <f t="shared" si="21"/>
        <v>0</v>
      </c>
      <c r="AM25" s="122">
        <f>юнга!C34</f>
        <v>1</v>
      </c>
      <c r="AN25" s="122">
        <f>юнга!D34</f>
        <v>0</v>
      </c>
      <c r="AO25" s="122">
        <f t="shared" si="22"/>
        <v>0</v>
      </c>
      <c r="AP25" s="122">
        <f>юнга!C36</f>
        <v>0</v>
      </c>
      <c r="AQ25" s="122">
        <f>юнга!D36</f>
        <v>-1.07206</v>
      </c>
      <c r="AR25" s="122" t="e">
        <f t="shared" si="23"/>
        <v>#DIV/0!</v>
      </c>
      <c r="AS25" s="122"/>
      <c r="AT25" s="122"/>
      <c r="AU25" s="125" t="e">
        <f t="shared" si="24"/>
        <v>#DIV/0!</v>
      </c>
      <c r="AV25" s="125"/>
      <c r="AW25" s="125"/>
      <c r="AX25" s="125" t="e">
        <f t="shared" si="25"/>
        <v>#DIV/0!</v>
      </c>
      <c r="AY25" s="124">
        <f t="shared" si="26"/>
        <v>2093.902</v>
      </c>
      <c r="AZ25" s="124">
        <f t="shared" si="26"/>
        <v>161.6</v>
      </c>
      <c r="BA25" s="122">
        <f t="shared" si="46"/>
        <v>7.7176486769676895</v>
      </c>
      <c r="BB25" s="134">
        <f>юнга!C40</f>
        <v>1776.5</v>
      </c>
      <c r="BC25" s="134">
        <f>юнга!D40</f>
        <v>152</v>
      </c>
      <c r="BD25" s="122">
        <f t="shared" si="27"/>
        <v>8.55614973262032</v>
      </c>
      <c r="BE25" s="122"/>
      <c r="BF25" s="122"/>
      <c r="BG25" s="122" t="e">
        <f t="shared" si="28"/>
        <v>#DIV/0!</v>
      </c>
      <c r="BH25" s="122">
        <f>юнга!C41</f>
        <v>201.9</v>
      </c>
      <c r="BI25" s="122">
        <f>юнга!D41</f>
        <v>0</v>
      </c>
      <c r="BJ25" s="122">
        <f t="shared" si="2"/>
        <v>0</v>
      </c>
      <c r="BK25" s="122">
        <f>юнга!C42</f>
        <v>115.502</v>
      </c>
      <c r="BL25" s="122">
        <f>юнга!D42</f>
        <v>9.6</v>
      </c>
      <c r="BM25" s="122">
        <f t="shared" si="3"/>
        <v>8.311544388841751</v>
      </c>
      <c r="BN25" s="122"/>
      <c r="BO25" s="122"/>
      <c r="BP25" s="122" t="e">
        <f t="shared" si="4"/>
        <v>#DIV/0!</v>
      </c>
      <c r="BQ25" s="124">
        <f>юнга!C44</f>
        <v>10</v>
      </c>
      <c r="BR25" s="124">
        <f>юнга!D44</f>
        <v>0</v>
      </c>
      <c r="BS25" s="122">
        <f t="shared" si="29"/>
        <v>0</v>
      </c>
      <c r="BT25" s="124">
        <f>SUM(BW25,CL25,CO25,CR25,CU25,CX25,DA25,DG25,DD25)</f>
        <v>2860.702</v>
      </c>
      <c r="BU25" s="124">
        <f t="shared" si="30"/>
        <v>1.2033699999999996</v>
      </c>
      <c r="BV25" s="122">
        <f t="shared" si="31"/>
        <v>0.04206554894567835</v>
      </c>
      <c r="BW25" s="124">
        <f t="shared" si="32"/>
        <v>694.602</v>
      </c>
      <c r="BX25" s="124">
        <f t="shared" si="33"/>
        <v>12.5</v>
      </c>
      <c r="BY25" s="122">
        <f t="shared" si="34"/>
        <v>1.7995917086331452</v>
      </c>
      <c r="BZ25" s="122">
        <f>юнга!C53</f>
        <v>674.602</v>
      </c>
      <c r="CA25" s="122">
        <f>юнга!D53</f>
        <v>12.5</v>
      </c>
      <c r="CB25" s="122">
        <f t="shared" si="35"/>
        <v>1.8529444027737838</v>
      </c>
      <c r="CC25" s="122">
        <f>юнга!C54</f>
        <v>0</v>
      </c>
      <c r="CD25" s="122">
        <f>юнга!D54</f>
        <v>0</v>
      </c>
      <c r="CE25" s="122" t="e">
        <f t="shared" si="36"/>
        <v>#DIV/0!</v>
      </c>
      <c r="CF25" s="122">
        <f>юнга!C55</f>
        <v>20</v>
      </c>
      <c r="CG25" s="122">
        <f>юнга!D55</f>
        <v>0</v>
      </c>
      <c r="CH25" s="122">
        <f t="shared" si="37"/>
        <v>0</v>
      </c>
      <c r="CI25" s="122">
        <f>юнга!C56</f>
        <v>0</v>
      </c>
      <c r="CJ25" s="122">
        <f>юнга!D56</f>
        <v>0</v>
      </c>
      <c r="CK25" s="122" t="e">
        <f t="shared" si="38"/>
        <v>#DIV/0!</v>
      </c>
      <c r="CL25" s="122">
        <f>юнга!C57</f>
        <v>115.4</v>
      </c>
      <c r="CM25" s="122">
        <f>юнга!D57</f>
        <v>0</v>
      </c>
      <c r="CN25" s="122">
        <f t="shared" si="39"/>
        <v>0</v>
      </c>
      <c r="CO25" s="122">
        <f>юнга!C59</f>
        <v>17.7</v>
      </c>
      <c r="CP25" s="122">
        <f>юнга!D59</f>
        <v>0</v>
      </c>
      <c r="CQ25" s="122">
        <f t="shared" si="40"/>
        <v>0</v>
      </c>
      <c r="CR25" s="124">
        <f>юнга!C63</f>
        <v>200</v>
      </c>
      <c r="CS25" s="124">
        <f>юнга!D63</f>
        <v>0</v>
      </c>
      <c r="CT25" s="122">
        <f t="shared" si="41"/>
        <v>0</v>
      </c>
      <c r="CU25" s="124">
        <f>юнга!C67</f>
        <v>880.5</v>
      </c>
      <c r="CV25" s="124">
        <f>юнга!D67</f>
        <v>0</v>
      </c>
      <c r="CW25" s="122">
        <f t="shared" si="42"/>
        <v>0</v>
      </c>
      <c r="CX25" s="124">
        <f>юнга!C78</f>
        <v>782</v>
      </c>
      <c r="CY25" s="124">
        <f>юнга!D78</f>
        <v>-11.29663</v>
      </c>
      <c r="CZ25" s="122">
        <f t="shared" si="43"/>
        <v>-1.4445818414322251</v>
      </c>
      <c r="DA25" s="122">
        <f>юнга!C81</f>
        <v>10.8</v>
      </c>
      <c r="DB25" s="122">
        <f>юнга!D81</f>
        <v>0</v>
      </c>
      <c r="DC25" s="122">
        <f t="shared" si="5"/>
        <v>0</v>
      </c>
      <c r="DD25" s="123">
        <f>юнга!C88</f>
        <v>159.7</v>
      </c>
      <c r="DE25" s="123">
        <f>юнга!D88</f>
        <v>0</v>
      </c>
      <c r="DF25" s="122">
        <f t="shared" si="44"/>
        <v>0</v>
      </c>
      <c r="DG25" s="122">
        <f>юнга!C93</f>
        <v>0</v>
      </c>
      <c r="DH25" s="122">
        <f>юнга!D93</f>
        <v>0</v>
      </c>
      <c r="DI25" s="122" t="e">
        <f t="shared" si="48"/>
        <v>#DIV/0!</v>
      </c>
      <c r="DJ25" s="126">
        <f t="shared" si="6"/>
        <v>0</v>
      </c>
      <c r="DK25" s="126">
        <f t="shared" si="7"/>
        <v>-169.01742</v>
      </c>
      <c r="DL25" s="122" t="e">
        <f t="shared" si="45"/>
        <v>#DIV/0!</v>
      </c>
    </row>
    <row r="26" spans="1:116" s="113" customFormat="1" ht="15" customHeight="1">
      <c r="A26" s="119">
        <v>14</v>
      </c>
      <c r="B26" s="120" t="s">
        <v>208</v>
      </c>
      <c r="C26" s="121">
        <f t="shared" si="8"/>
        <v>3706.915</v>
      </c>
      <c r="D26" s="352">
        <f t="shared" si="0"/>
        <v>196.39390999999998</v>
      </c>
      <c r="E26" s="122">
        <f t="shared" si="9"/>
        <v>5.298041902768205</v>
      </c>
      <c r="F26" s="123">
        <f t="shared" si="10"/>
        <v>876.5</v>
      </c>
      <c r="G26" s="123">
        <f t="shared" si="1"/>
        <v>12.69391</v>
      </c>
      <c r="H26" s="122">
        <f t="shared" si="11"/>
        <v>1.448249857387336</v>
      </c>
      <c r="I26" s="124">
        <f>юськасы!C7</f>
        <v>392.8</v>
      </c>
      <c r="J26" s="124">
        <f>юськасы!D7</f>
        <v>5.78886</v>
      </c>
      <c r="K26" s="122">
        <f t="shared" si="12"/>
        <v>1.4737423625254582</v>
      </c>
      <c r="L26" s="124">
        <f>юськасы!C9</f>
        <v>20</v>
      </c>
      <c r="M26" s="124">
        <f>юськасы!D9</f>
        <v>0</v>
      </c>
      <c r="N26" s="122">
        <f t="shared" si="13"/>
        <v>0</v>
      </c>
      <c r="O26" s="124">
        <f>юськасы!C12</f>
        <v>33.8</v>
      </c>
      <c r="P26" s="124">
        <f>юськасы!D12</f>
        <v>1.3104</v>
      </c>
      <c r="Q26" s="122">
        <f t="shared" si="14"/>
        <v>3.876923076923077</v>
      </c>
      <c r="R26" s="124">
        <f>юськасы!C11</f>
        <v>338.4</v>
      </c>
      <c r="S26" s="124">
        <f>юськасы!D11</f>
        <v>0.00013</v>
      </c>
      <c r="T26" s="122">
        <f t="shared" si="15"/>
        <v>3.84160756501182E-05</v>
      </c>
      <c r="U26" s="122">
        <f>юськасы!C15</f>
        <v>15.5</v>
      </c>
      <c r="V26" s="122">
        <f>юськасы!D17</f>
        <v>1.3</v>
      </c>
      <c r="W26" s="122">
        <f t="shared" si="16"/>
        <v>8.38709677419355</v>
      </c>
      <c r="X26" s="124">
        <f>юськасы!C21</f>
        <v>30</v>
      </c>
      <c r="Y26" s="124">
        <f>юськасы!D21</f>
        <v>4.08058</v>
      </c>
      <c r="Z26" s="122">
        <f t="shared" si="17"/>
        <v>13.601933333333335</v>
      </c>
      <c r="AA26" s="124"/>
      <c r="AB26" s="124"/>
      <c r="AC26" s="122" t="e">
        <f t="shared" si="18"/>
        <v>#DIV/0!</v>
      </c>
      <c r="AD26" s="124">
        <f>юськасы!C22</f>
        <v>15</v>
      </c>
      <c r="AE26" s="124">
        <f>юськасы!D22</f>
        <v>0.21394</v>
      </c>
      <c r="AF26" s="122">
        <f t="shared" si="19"/>
        <v>1.4262666666666666</v>
      </c>
      <c r="AG26" s="124"/>
      <c r="AH26" s="124"/>
      <c r="AI26" s="122" t="e">
        <f t="shared" si="20"/>
        <v>#DIV/0!</v>
      </c>
      <c r="AJ26" s="122">
        <f>юськасы!C25</f>
        <v>30</v>
      </c>
      <c r="AK26" s="318">
        <f>юськасы!D25</f>
        <v>0</v>
      </c>
      <c r="AL26" s="122">
        <f t="shared" si="21"/>
        <v>0</v>
      </c>
      <c r="AM26" s="122">
        <f>юськасы!C34</f>
        <v>1</v>
      </c>
      <c r="AN26" s="122">
        <f>юськасы!D34</f>
        <v>0</v>
      </c>
      <c r="AO26" s="122">
        <f t="shared" si="22"/>
        <v>0</v>
      </c>
      <c r="AP26" s="122"/>
      <c r="AQ26" s="122"/>
      <c r="AR26" s="122" t="e">
        <f t="shared" si="23"/>
        <v>#DIV/0!</v>
      </c>
      <c r="AS26" s="122"/>
      <c r="AT26" s="122"/>
      <c r="AU26" s="125" t="e">
        <f t="shared" si="24"/>
        <v>#DIV/0!</v>
      </c>
      <c r="AV26" s="125"/>
      <c r="AW26" s="125"/>
      <c r="AX26" s="125" t="e">
        <f t="shared" si="25"/>
        <v>#DIV/0!</v>
      </c>
      <c r="AY26" s="124">
        <f t="shared" si="26"/>
        <v>2830.415</v>
      </c>
      <c r="AZ26" s="124">
        <f t="shared" si="26"/>
        <v>183.7</v>
      </c>
      <c r="BA26" s="122">
        <f t="shared" si="46"/>
        <v>6.490214332527208</v>
      </c>
      <c r="BB26" s="134">
        <f>юськасы!C40</f>
        <v>2034.4</v>
      </c>
      <c r="BC26" s="134">
        <f>юськасы!D40</f>
        <v>174.1</v>
      </c>
      <c r="BD26" s="122">
        <f t="shared" si="27"/>
        <v>8.55780574125049</v>
      </c>
      <c r="BE26" s="122">
        <f>юськасы!C41</f>
        <v>449.4</v>
      </c>
      <c r="BF26" s="122">
        <f>юськасы!D41</f>
        <v>0</v>
      </c>
      <c r="BG26" s="122">
        <f t="shared" si="28"/>
        <v>0</v>
      </c>
      <c r="BH26" s="122">
        <f>юськасы!C42</f>
        <v>231.1</v>
      </c>
      <c r="BI26" s="122">
        <f>юськасы!D42</f>
        <v>0</v>
      </c>
      <c r="BJ26" s="122">
        <f t="shared" si="2"/>
        <v>0</v>
      </c>
      <c r="BK26" s="122">
        <f>юськасы!C43</f>
        <v>115.515</v>
      </c>
      <c r="BL26" s="122">
        <f>юськасы!D43</f>
        <v>9.6</v>
      </c>
      <c r="BM26" s="122">
        <f t="shared" si="3"/>
        <v>8.310609011816647</v>
      </c>
      <c r="BN26" s="122">
        <f>юськасы!C44</f>
        <v>0</v>
      </c>
      <c r="BO26" s="122">
        <f>юськасы!D44</f>
        <v>0</v>
      </c>
      <c r="BP26" s="122" t="e">
        <f t="shared" si="4"/>
        <v>#DIV/0!</v>
      </c>
      <c r="BQ26" s="124">
        <f>юськасы!C45</f>
        <v>14</v>
      </c>
      <c r="BR26" s="124">
        <f>юськасы!D45</f>
        <v>0</v>
      </c>
      <c r="BS26" s="122">
        <f t="shared" si="29"/>
        <v>0</v>
      </c>
      <c r="BT26" s="124">
        <f>SUM(BW26,CL26,CO26,CR26,CU26,CX26,DA26,DG26,DD26)</f>
        <v>3706.915</v>
      </c>
      <c r="BU26" s="124">
        <f t="shared" si="30"/>
        <v>29.7</v>
      </c>
      <c r="BV26" s="122">
        <f t="shared" si="31"/>
        <v>0.8012053149316886</v>
      </c>
      <c r="BW26" s="124">
        <f t="shared" si="32"/>
        <v>666.815</v>
      </c>
      <c r="BX26" s="124">
        <f t="shared" si="33"/>
        <v>10.7</v>
      </c>
      <c r="BY26" s="122">
        <f t="shared" si="34"/>
        <v>1.6046429669398554</v>
      </c>
      <c r="BZ26" s="122">
        <f>юськасы!C54</f>
        <v>656.815</v>
      </c>
      <c r="CA26" s="122">
        <f>юськасы!D54</f>
        <v>10.7</v>
      </c>
      <c r="CB26" s="122">
        <f t="shared" si="35"/>
        <v>1.62907363565083</v>
      </c>
      <c r="CC26" s="122">
        <f>юськасы!C55</f>
        <v>0</v>
      </c>
      <c r="CD26" s="122">
        <f>юськасы!D55</f>
        <v>0</v>
      </c>
      <c r="CE26" s="122" t="e">
        <f t="shared" si="36"/>
        <v>#DIV/0!</v>
      </c>
      <c r="CF26" s="122">
        <f>юськасы!C56</f>
        <v>10</v>
      </c>
      <c r="CG26" s="122">
        <f>юськасы!D56</f>
        <v>0</v>
      </c>
      <c r="CH26" s="122">
        <f t="shared" si="37"/>
        <v>0</v>
      </c>
      <c r="CI26" s="122">
        <f>юськасы!C57</f>
        <v>0</v>
      </c>
      <c r="CJ26" s="122">
        <f>юськасы!D57</f>
        <v>0</v>
      </c>
      <c r="CK26" s="122" t="e">
        <f t="shared" si="38"/>
        <v>#DIV/0!</v>
      </c>
      <c r="CL26" s="122">
        <f>юськасы!C58</f>
        <v>115.4</v>
      </c>
      <c r="CM26" s="122">
        <f>юськасы!D58</f>
        <v>0</v>
      </c>
      <c r="CN26" s="122">
        <f t="shared" si="39"/>
        <v>0</v>
      </c>
      <c r="CO26" s="122">
        <f>юськасы!C60</f>
        <v>70</v>
      </c>
      <c r="CP26" s="122">
        <f>юськасы!D60</f>
        <v>0</v>
      </c>
      <c r="CQ26" s="122">
        <f t="shared" si="40"/>
        <v>0</v>
      </c>
      <c r="CR26" s="124">
        <f>юськасы!C63</f>
        <v>50</v>
      </c>
      <c r="CS26" s="124">
        <f>юськасы!D63</f>
        <v>0</v>
      </c>
      <c r="CT26" s="122">
        <f t="shared" si="41"/>
        <v>0</v>
      </c>
      <c r="CU26" s="124">
        <f>юськасы!C68</f>
        <v>707.1</v>
      </c>
      <c r="CV26" s="124">
        <f>юськасы!D68</f>
        <v>0</v>
      </c>
      <c r="CW26" s="122">
        <f t="shared" si="42"/>
        <v>0</v>
      </c>
      <c r="CX26" s="124">
        <f>юськасы!C79</f>
        <v>1902.5</v>
      </c>
      <c r="CY26" s="124">
        <f>юськасы!D79</f>
        <v>19</v>
      </c>
      <c r="CZ26" s="122">
        <f t="shared" si="43"/>
        <v>0.9986859395532195</v>
      </c>
      <c r="DA26" s="122">
        <f>юськасы!C82</f>
        <v>12.4</v>
      </c>
      <c r="DB26" s="122">
        <f>юськасы!D82</f>
        <v>0</v>
      </c>
      <c r="DC26" s="122">
        <f t="shared" si="5"/>
        <v>0</v>
      </c>
      <c r="DD26" s="123">
        <f>юськасы!C89</f>
        <v>182.7</v>
      </c>
      <c r="DE26" s="123">
        <f>юськасы!D89</f>
        <v>0</v>
      </c>
      <c r="DF26" s="122">
        <f t="shared" si="44"/>
        <v>0</v>
      </c>
      <c r="DG26" s="122">
        <f>юськасы!C94</f>
        <v>0</v>
      </c>
      <c r="DH26" s="122">
        <f>юськасы!D94</f>
        <v>0</v>
      </c>
      <c r="DI26" s="122" t="e">
        <f t="shared" si="48"/>
        <v>#DIV/0!</v>
      </c>
      <c r="DJ26" s="126">
        <f t="shared" si="6"/>
        <v>0</v>
      </c>
      <c r="DK26" s="126">
        <f t="shared" si="7"/>
        <v>-166.69391</v>
      </c>
      <c r="DL26" s="122" t="e">
        <f t="shared" si="45"/>
        <v>#DIV/0!</v>
      </c>
    </row>
    <row r="27" spans="1:116" s="113" customFormat="1" ht="15" customHeight="1">
      <c r="A27" s="119">
        <v>15</v>
      </c>
      <c r="B27" s="120" t="s">
        <v>209</v>
      </c>
      <c r="C27" s="121">
        <f t="shared" si="8"/>
        <v>4850.318</v>
      </c>
      <c r="D27" s="352">
        <f t="shared" si="0"/>
        <v>215.29649999999998</v>
      </c>
      <c r="E27" s="122">
        <f t="shared" si="9"/>
        <v>4.438812053147855</v>
      </c>
      <c r="F27" s="123">
        <f t="shared" si="10"/>
        <v>667.6</v>
      </c>
      <c r="G27" s="123">
        <f t="shared" si="1"/>
        <v>9.1965</v>
      </c>
      <c r="H27" s="122">
        <f t="shared" si="11"/>
        <v>1.3775464349910127</v>
      </c>
      <c r="I27" s="124">
        <f>ярабай!C7</f>
        <v>291.8</v>
      </c>
      <c r="J27" s="124">
        <f>ярабай!D7</f>
        <v>3.45455</v>
      </c>
      <c r="K27" s="122">
        <f t="shared" si="12"/>
        <v>1.1838759424263192</v>
      </c>
      <c r="L27" s="124">
        <f>ярабай!C9</f>
        <v>10.6</v>
      </c>
      <c r="M27" s="124">
        <f>ярабай!D9</f>
        <v>0</v>
      </c>
      <c r="N27" s="122">
        <f t="shared" si="13"/>
        <v>0</v>
      </c>
      <c r="O27" s="124">
        <f>ярабай!C12</f>
        <v>31.6</v>
      </c>
      <c r="P27" s="124">
        <f>ярабай!D12</f>
        <v>1.0441</v>
      </c>
      <c r="Q27" s="122">
        <f t="shared" si="14"/>
        <v>3.3041139240506325</v>
      </c>
      <c r="R27" s="124">
        <f>ярабай!C11</f>
        <v>229.6</v>
      </c>
      <c r="S27" s="124">
        <f>ярабай!D11</f>
        <v>1.20554</v>
      </c>
      <c r="T27" s="122">
        <f t="shared" si="15"/>
        <v>0.5250609756097561</v>
      </c>
      <c r="U27" s="122">
        <f>ярабай!C15</f>
        <v>21</v>
      </c>
      <c r="V27" s="122">
        <f>ярабай!D17</f>
        <v>2.37228</v>
      </c>
      <c r="W27" s="122">
        <f t="shared" si="16"/>
        <v>11.296571428571427</v>
      </c>
      <c r="X27" s="124">
        <f>ярабай!C21</f>
        <v>22</v>
      </c>
      <c r="Y27" s="124">
        <f>ярабай!D21</f>
        <v>1.12003</v>
      </c>
      <c r="Z27" s="122">
        <f t="shared" si="17"/>
        <v>5.091045454545455</v>
      </c>
      <c r="AA27" s="124"/>
      <c r="AB27" s="124"/>
      <c r="AC27" s="122" t="e">
        <f t="shared" si="18"/>
        <v>#DIV/0!</v>
      </c>
      <c r="AD27" s="124">
        <f>ярабай!C22</f>
        <v>20</v>
      </c>
      <c r="AE27" s="124">
        <f>ярабай!D22</f>
        <v>0</v>
      </c>
      <c r="AF27" s="122">
        <f t="shared" si="19"/>
        <v>0</v>
      </c>
      <c r="AG27" s="124"/>
      <c r="AH27" s="124"/>
      <c r="AI27" s="122" t="e">
        <f t="shared" si="20"/>
        <v>#DIV/0!</v>
      </c>
      <c r="AJ27" s="122">
        <f>ярабай!C26</f>
        <v>40</v>
      </c>
      <c r="AK27" s="318">
        <f>ярабай!D26</f>
        <v>0</v>
      </c>
      <c r="AL27" s="122">
        <f t="shared" si="21"/>
        <v>0</v>
      </c>
      <c r="AM27" s="122">
        <f>ярабай!C34</f>
        <v>1</v>
      </c>
      <c r="AN27" s="122">
        <f>ярабай!D34</f>
        <v>0</v>
      </c>
      <c r="AO27" s="122">
        <f t="shared" si="22"/>
        <v>0</v>
      </c>
      <c r="AP27" s="122">
        <f>ярабай!C25</f>
        <v>0</v>
      </c>
      <c r="AQ27" s="122"/>
      <c r="AR27" s="122" t="e">
        <f t="shared" si="23"/>
        <v>#DIV/0!</v>
      </c>
      <c r="AS27" s="122"/>
      <c r="AT27" s="122"/>
      <c r="AU27" s="125" t="e">
        <f t="shared" si="24"/>
        <v>#DIV/0!</v>
      </c>
      <c r="AV27" s="125"/>
      <c r="AW27" s="125"/>
      <c r="AX27" s="125" t="e">
        <f t="shared" si="25"/>
        <v>#DIV/0!</v>
      </c>
      <c r="AY27" s="124">
        <f t="shared" si="26"/>
        <v>4182.718</v>
      </c>
      <c r="AZ27" s="124">
        <f t="shared" si="26"/>
        <v>206.1</v>
      </c>
      <c r="BA27" s="122">
        <f t="shared" si="46"/>
        <v>4.927418009055356</v>
      </c>
      <c r="BB27" s="134">
        <f>ярабай!C41</f>
        <v>2296.8</v>
      </c>
      <c r="BC27" s="134">
        <f>ярабай!D41</f>
        <v>196.5</v>
      </c>
      <c r="BD27" s="122">
        <f t="shared" si="27"/>
        <v>8.555381400208987</v>
      </c>
      <c r="BE27" s="122">
        <f>ярабай!C42</f>
        <v>117.7</v>
      </c>
      <c r="BF27" s="122">
        <f>ярабай!D42</f>
        <v>0</v>
      </c>
      <c r="BG27" s="122">
        <f t="shared" si="28"/>
        <v>0</v>
      </c>
      <c r="BH27" s="122">
        <f>ярабай!C43</f>
        <v>235.3</v>
      </c>
      <c r="BI27" s="122">
        <f>ярабай!D43</f>
        <v>0</v>
      </c>
      <c r="BJ27" s="122">
        <f t="shared" si="2"/>
        <v>0</v>
      </c>
      <c r="BK27" s="122">
        <f>ярабай!C44</f>
        <v>1532.918</v>
      </c>
      <c r="BL27" s="122">
        <f>ярабай!D44</f>
        <v>9.6</v>
      </c>
      <c r="BM27" s="122">
        <f t="shared" si="3"/>
        <v>0.6262565903720878</v>
      </c>
      <c r="BN27" s="122">
        <f>ярабай!C45</f>
        <v>0</v>
      </c>
      <c r="BO27" s="122">
        <f>ярабай!D45</f>
        <v>0</v>
      </c>
      <c r="BP27" s="122" t="e">
        <f t="shared" si="4"/>
        <v>#DIV/0!</v>
      </c>
      <c r="BQ27" s="124">
        <f>ярабай!C46</f>
        <v>34</v>
      </c>
      <c r="BR27" s="124">
        <f>ярабай!D46</f>
        <v>0</v>
      </c>
      <c r="BS27" s="122">
        <f t="shared" si="29"/>
        <v>0</v>
      </c>
      <c r="BT27" s="124">
        <f t="shared" si="47"/>
        <v>4942.6179999999995</v>
      </c>
      <c r="BU27" s="124">
        <f t="shared" si="30"/>
        <v>17.56379</v>
      </c>
      <c r="BV27" s="122">
        <f t="shared" si="31"/>
        <v>0.355353984467341</v>
      </c>
      <c r="BW27" s="124">
        <f t="shared" si="32"/>
        <v>726.918</v>
      </c>
      <c r="BX27" s="124">
        <f t="shared" si="33"/>
        <v>-0.43621</v>
      </c>
      <c r="BY27" s="122">
        <f t="shared" si="34"/>
        <v>-0.06000814397222245</v>
      </c>
      <c r="BZ27" s="122">
        <f>ярабай!C55</f>
        <v>720.618</v>
      </c>
      <c r="CA27" s="122">
        <f>ярабай!D55</f>
        <v>-0.43621</v>
      </c>
      <c r="CB27" s="122">
        <f t="shared" si="35"/>
        <v>-0.06053276493232198</v>
      </c>
      <c r="CC27" s="122">
        <f>ярабай!C56</f>
        <v>0</v>
      </c>
      <c r="CD27" s="122">
        <f>ярабай!D56</f>
        <v>0</v>
      </c>
      <c r="CE27" s="122" t="e">
        <f t="shared" si="36"/>
        <v>#DIV/0!</v>
      </c>
      <c r="CF27" s="122">
        <f>ярабай!C57</f>
        <v>6.3</v>
      </c>
      <c r="CG27" s="122">
        <f>ярабай!D57</f>
        <v>0</v>
      </c>
      <c r="CH27" s="122">
        <f t="shared" si="37"/>
        <v>0</v>
      </c>
      <c r="CI27" s="122">
        <f>ярабай!C58</f>
        <v>0</v>
      </c>
      <c r="CJ27" s="122">
        <f>ярабай!D58</f>
        <v>0</v>
      </c>
      <c r="CK27" s="122" t="e">
        <f t="shared" si="38"/>
        <v>#DIV/0!</v>
      </c>
      <c r="CL27" s="122">
        <f>ярабай!C59</f>
        <v>115.4</v>
      </c>
      <c r="CM27" s="122">
        <f>ярабай!D59</f>
        <v>0</v>
      </c>
      <c r="CN27" s="122">
        <f t="shared" si="39"/>
        <v>0</v>
      </c>
      <c r="CO27" s="122">
        <f>ярабай!C61</f>
        <v>10.7</v>
      </c>
      <c r="CP27" s="122">
        <f>ярабай!D61</f>
        <v>0</v>
      </c>
      <c r="CQ27" s="122">
        <f t="shared" si="40"/>
        <v>0</v>
      </c>
      <c r="CR27" s="124">
        <f>ярабай!C65</f>
        <v>35</v>
      </c>
      <c r="CS27" s="124">
        <f>ярабай!D65</f>
        <v>0</v>
      </c>
      <c r="CT27" s="122">
        <f t="shared" si="41"/>
        <v>0</v>
      </c>
      <c r="CU27" s="124">
        <f>ярабай!C69</f>
        <v>2126</v>
      </c>
      <c r="CV27" s="124">
        <f>ярабай!D69</f>
        <v>0</v>
      </c>
      <c r="CW27" s="122">
        <f t="shared" si="42"/>
        <v>0</v>
      </c>
      <c r="CX27" s="124">
        <f>ярабай!C81</f>
        <v>1729.4</v>
      </c>
      <c r="CY27" s="124">
        <f>ярабай!D81</f>
        <v>18</v>
      </c>
      <c r="CZ27" s="122">
        <f t="shared" si="43"/>
        <v>1.0408234069619522</v>
      </c>
      <c r="DA27" s="122">
        <f>ярабай!C84</f>
        <v>13</v>
      </c>
      <c r="DB27" s="122">
        <f>ярабай!D84</f>
        <v>0</v>
      </c>
      <c r="DC27" s="122">
        <f t="shared" si="5"/>
        <v>0</v>
      </c>
      <c r="DD27" s="123">
        <f>ярабай!C91</f>
        <v>186.2</v>
      </c>
      <c r="DE27" s="123">
        <f>ярабай!D91</f>
        <v>0</v>
      </c>
      <c r="DF27" s="122">
        <f t="shared" si="44"/>
        <v>0</v>
      </c>
      <c r="DG27" s="122">
        <f>ярабай!C96</f>
        <v>0</v>
      </c>
      <c r="DH27" s="122">
        <f>ярабай!D96</f>
        <v>0</v>
      </c>
      <c r="DI27" s="122" t="e">
        <f t="shared" si="48"/>
        <v>#DIV/0!</v>
      </c>
      <c r="DJ27" s="126">
        <f t="shared" si="6"/>
        <v>92.29999999999927</v>
      </c>
      <c r="DK27" s="126">
        <f t="shared" si="7"/>
        <v>-197.73270999999997</v>
      </c>
      <c r="DL27" s="122">
        <f t="shared" si="45"/>
        <v>-214.2282881906842</v>
      </c>
    </row>
    <row r="28" spans="1:116" s="113" customFormat="1" ht="15" customHeight="1">
      <c r="A28" s="119">
        <v>16</v>
      </c>
      <c r="B28" s="120" t="s">
        <v>210</v>
      </c>
      <c r="C28" s="121">
        <f t="shared" si="8"/>
        <v>2319.284</v>
      </c>
      <c r="D28" s="352">
        <f t="shared" si="0"/>
        <v>158.17238</v>
      </c>
      <c r="E28" s="122">
        <f t="shared" si="9"/>
        <v>6.81987975599366</v>
      </c>
      <c r="F28" s="123">
        <f t="shared" si="10"/>
        <v>410.4</v>
      </c>
      <c r="G28" s="123">
        <f t="shared" si="1"/>
        <v>9.27238</v>
      </c>
      <c r="H28" s="122">
        <f t="shared" si="11"/>
        <v>2.259351851851852</v>
      </c>
      <c r="I28" s="124">
        <f>ярославка!C7</f>
        <v>108.6</v>
      </c>
      <c r="J28" s="124">
        <f>ярославка!D7</f>
        <v>4.75684</v>
      </c>
      <c r="K28" s="122">
        <f t="shared" si="12"/>
        <v>4.380147329650093</v>
      </c>
      <c r="L28" s="124">
        <f>ярославка!C9</f>
        <v>0</v>
      </c>
      <c r="M28" s="124">
        <f>ярославка!D9</f>
        <v>0</v>
      </c>
      <c r="N28" s="122" t="e">
        <f t="shared" si="13"/>
        <v>#DIV/0!</v>
      </c>
      <c r="O28" s="124">
        <f>ярославка!C12</f>
        <v>30.1</v>
      </c>
      <c r="P28" s="124">
        <f>ярославка!D12</f>
        <v>0.40164</v>
      </c>
      <c r="Q28" s="122">
        <f t="shared" si="14"/>
        <v>1.3343521594684384</v>
      </c>
      <c r="R28" s="124">
        <f>ярославка!C11</f>
        <v>189</v>
      </c>
      <c r="S28" s="124">
        <f>ярославка!D11</f>
        <v>1.57813</v>
      </c>
      <c r="T28" s="122">
        <f t="shared" si="15"/>
        <v>0.834989417989418</v>
      </c>
      <c r="U28" s="122">
        <f>ярославка!C15</f>
        <v>11.7</v>
      </c>
      <c r="V28" s="122">
        <f>ярославка!D17</f>
        <v>2.5</v>
      </c>
      <c r="W28" s="122">
        <f t="shared" si="16"/>
        <v>21.36752136752137</v>
      </c>
      <c r="X28" s="124">
        <f>ярославка!C21</f>
        <v>40</v>
      </c>
      <c r="Y28" s="124">
        <f>ярославка!D21</f>
        <v>0.03577</v>
      </c>
      <c r="Z28" s="122">
        <f t="shared" si="17"/>
        <v>0.089425</v>
      </c>
      <c r="AA28" s="124"/>
      <c r="AB28" s="124"/>
      <c r="AC28" s="122" t="e">
        <f t="shared" si="18"/>
        <v>#DIV/0!</v>
      </c>
      <c r="AD28" s="124">
        <f>ярославка!C22</f>
        <v>0</v>
      </c>
      <c r="AE28" s="124">
        <f>ярославка!D25</f>
        <v>0</v>
      </c>
      <c r="AF28" s="122" t="e">
        <f t="shared" si="19"/>
        <v>#DIV/0!</v>
      </c>
      <c r="AG28" s="124">
        <f>ярославка!C19</f>
        <v>0</v>
      </c>
      <c r="AH28" s="124">
        <f>ярославка!D19</f>
        <v>0</v>
      </c>
      <c r="AI28" s="122" t="e">
        <f t="shared" si="20"/>
        <v>#DIV/0!</v>
      </c>
      <c r="AJ28" s="122">
        <f>ярославка!C27</f>
        <v>30</v>
      </c>
      <c r="AK28" s="318">
        <f>ярославка!D27</f>
        <v>0</v>
      </c>
      <c r="AL28" s="122">
        <f t="shared" si="21"/>
        <v>0</v>
      </c>
      <c r="AM28" s="122">
        <f>ярославка!C36</f>
        <v>1</v>
      </c>
      <c r="AN28" s="122">
        <f>ярославка!D26</f>
        <v>0</v>
      </c>
      <c r="AO28" s="122">
        <f t="shared" si="22"/>
        <v>0</v>
      </c>
      <c r="AP28" s="122"/>
      <c r="AQ28" s="122"/>
      <c r="AR28" s="122" t="e">
        <f t="shared" si="23"/>
        <v>#DIV/0!</v>
      </c>
      <c r="AS28" s="122"/>
      <c r="AT28" s="122"/>
      <c r="AU28" s="125" t="e">
        <f t="shared" si="24"/>
        <v>#DIV/0!</v>
      </c>
      <c r="AV28" s="125"/>
      <c r="AW28" s="125"/>
      <c r="AX28" s="125" t="e">
        <f t="shared" si="25"/>
        <v>#DIV/0!</v>
      </c>
      <c r="AY28" s="124">
        <f t="shared" si="26"/>
        <v>1908.884</v>
      </c>
      <c r="AZ28" s="124">
        <f t="shared" si="26"/>
        <v>148.9</v>
      </c>
      <c r="BA28" s="122">
        <f t="shared" si="46"/>
        <v>7.800369220968902</v>
      </c>
      <c r="BB28" s="134">
        <f>ярославка!C42</f>
        <v>1684.3</v>
      </c>
      <c r="BC28" s="134">
        <f>ярославка!D42</f>
        <v>144.1</v>
      </c>
      <c r="BD28" s="122">
        <f t="shared" si="27"/>
        <v>8.555482989966158</v>
      </c>
      <c r="BE28" s="122"/>
      <c r="BF28" s="122"/>
      <c r="BG28" s="122" t="e">
        <f t="shared" si="28"/>
        <v>#DIV/0!</v>
      </c>
      <c r="BH28" s="122">
        <f>ярославка!C43</f>
        <v>166.3</v>
      </c>
      <c r="BI28" s="122">
        <f>ярославка!D43</f>
        <v>0</v>
      </c>
      <c r="BJ28" s="122">
        <f t="shared" si="2"/>
        <v>0</v>
      </c>
      <c r="BK28" s="122">
        <f>ярославка!C44</f>
        <v>58.284</v>
      </c>
      <c r="BL28" s="122">
        <f>ярославка!D44</f>
        <v>4.8</v>
      </c>
      <c r="BM28" s="122">
        <f t="shared" si="3"/>
        <v>8.235536339304097</v>
      </c>
      <c r="BN28" s="122"/>
      <c r="BO28" s="122"/>
      <c r="BP28" s="122" t="e">
        <f t="shared" si="4"/>
        <v>#DIV/0!</v>
      </c>
      <c r="BQ28" s="124">
        <f>ярославка!C46</f>
        <v>10</v>
      </c>
      <c r="BR28" s="124">
        <f>ярославка!D46</f>
        <v>0</v>
      </c>
      <c r="BS28" s="122">
        <f t="shared" si="29"/>
        <v>0</v>
      </c>
      <c r="BT28" s="124">
        <f t="shared" si="47"/>
        <v>2409.484</v>
      </c>
      <c r="BU28" s="124">
        <f t="shared" si="30"/>
        <v>24.8</v>
      </c>
      <c r="BV28" s="122">
        <f t="shared" si="31"/>
        <v>1.0292660171223382</v>
      </c>
      <c r="BW28" s="124">
        <f t="shared" si="32"/>
        <v>721.484</v>
      </c>
      <c r="BX28" s="124">
        <f t="shared" si="33"/>
        <v>15</v>
      </c>
      <c r="BY28" s="122">
        <f t="shared" si="34"/>
        <v>2.079048184020713</v>
      </c>
      <c r="BZ28" s="122">
        <f>ярославка!C55</f>
        <v>711.484</v>
      </c>
      <c r="CA28" s="122">
        <f>ярославка!D55</f>
        <v>15</v>
      </c>
      <c r="CB28" s="122">
        <f t="shared" si="35"/>
        <v>2.108269476193421</v>
      </c>
      <c r="CC28" s="122">
        <f>ярославка!C56</f>
        <v>0</v>
      </c>
      <c r="CD28" s="122">
        <f>ярославка!D56</f>
        <v>0</v>
      </c>
      <c r="CE28" s="122" t="e">
        <f t="shared" si="36"/>
        <v>#DIV/0!</v>
      </c>
      <c r="CF28" s="122">
        <f>ярославка!C57</f>
        <v>10</v>
      </c>
      <c r="CG28" s="122">
        <f>ярославка!D57</f>
        <v>0</v>
      </c>
      <c r="CH28" s="122">
        <f t="shared" si="37"/>
        <v>0</v>
      </c>
      <c r="CI28" s="122">
        <f>ярославка!C58</f>
        <v>0</v>
      </c>
      <c r="CJ28" s="122">
        <f>ярославка!D58</f>
        <v>0</v>
      </c>
      <c r="CK28" s="122" t="e">
        <f t="shared" si="38"/>
        <v>#DIV/0!</v>
      </c>
      <c r="CL28" s="122">
        <f>ярославка!C59</f>
        <v>58.2</v>
      </c>
      <c r="CM28" s="122">
        <f>ярославка!D59</f>
        <v>0</v>
      </c>
      <c r="CN28" s="122">
        <f t="shared" si="39"/>
        <v>0</v>
      </c>
      <c r="CO28" s="122">
        <f>ярославка!C61</f>
        <v>10</v>
      </c>
      <c r="CP28" s="122">
        <f>ярославка!D61</f>
        <v>0</v>
      </c>
      <c r="CQ28" s="122">
        <f t="shared" si="40"/>
        <v>0</v>
      </c>
      <c r="CR28" s="124">
        <f>ярославка!C64</f>
        <v>100</v>
      </c>
      <c r="CS28" s="124">
        <f>ярославка!D64</f>
        <v>0</v>
      </c>
      <c r="CT28" s="122">
        <f t="shared" si="41"/>
        <v>0</v>
      </c>
      <c r="CU28" s="124">
        <f>ярославка!C68</f>
        <v>548.4</v>
      </c>
      <c r="CV28" s="124">
        <f>ярославка!D68</f>
        <v>0</v>
      </c>
      <c r="CW28" s="122">
        <f t="shared" si="42"/>
        <v>0</v>
      </c>
      <c r="CX28" s="124">
        <f>ярославка!C79</f>
        <v>830.9</v>
      </c>
      <c r="CY28" s="124">
        <f>ярославка!D79</f>
        <v>9.8</v>
      </c>
      <c r="CZ28" s="122">
        <f t="shared" si="43"/>
        <v>1.1794439764111204</v>
      </c>
      <c r="DA28" s="122">
        <f>ярославка!C82</f>
        <v>9</v>
      </c>
      <c r="DB28" s="122">
        <f>ярославка!D82</f>
        <v>0</v>
      </c>
      <c r="DC28" s="122">
        <f t="shared" si="5"/>
        <v>0</v>
      </c>
      <c r="DD28" s="123">
        <f>ярославка!C89</f>
        <v>131.5</v>
      </c>
      <c r="DE28" s="123">
        <f>ярославка!D89</f>
        <v>0</v>
      </c>
      <c r="DF28" s="122">
        <f t="shared" si="44"/>
        <v>0</v>
      </c>
      <c r="DG28" s="122">
        <f>ярославка!C94</f>
        <v>0</v>
      </c>
      <c r="DH28" s="122">
        <f>ярославка!D94</f>
        <v>0</v>
      </c>
      <c r="DI28" s="122" t="e">
        <f t="shared" si="48"/>
        <v>#DIV/0!</v>
      </c>
      <c r="DJ28" s="126">
        <f t="shared" si="6"/>
        <v>90.19999999999982</v>
      </c>
      <c r="DK28" s="126">
        <f t="shared" si="7"/>
        <v>-133.37238</v>
      </c>
      <c r="DL28" s="122">
        <f t="shared" si="45"/>
        <v>-147.8629490022176</v>
      </c>
    </row>
    <row r="29" spans="1:116" s="113" customFormat="1" ht="9.75" customHeight="1">
      <c r="A29" s="128"/>
      <c r="B29" s="129"/>
      <c r="C29" s="121"/>
      <c r="D29" s="358"/>
      <c r="E29" s="122"/>
      <c r="F29" s="123"/>
      <c r="G29" s="124"/>
      <c r="H29" s="122"/>
      <c r="I29" s="124"/>
      <c r="J29" s="124"/>
      <c r="K29" s="122"/>
      <c r="L29" s="124"/>
      <c r="M29" s="124"/>
      <c r="N29" s="122"/>
      <c r="O29" s="124"/>
      <c r="P29" s="124"/>
      <c r="Q29" s="122"/>
      <c r="R29" s="124"/>
      <c r="S29" s="124"/>
      <c r="T29" s="122"/>
      <c r="U29" s="371"/>
      <c r="V29" s="371"/>
      <c r="W29" s="122"/>
      <c r="X29" s="124"/>
      <c r="Y29" s="124"/>
      <c r="Z29" s="122"/>
      <c r="AA29" s="124"/>
      <c r="AB29" s="124"/>
      <c r="AC29" s="122"/>
      <c r="AD29" s="124"/>
      <c r="AE29" s="124"/>
      <c r="AF29" s="122"/>
      <c r="AG29" s="124"/>
      <c r="AH29" s="124"/>
      <c r="AI29" s="122"/>
      <c r="AJ29" s="122"/>
      <c r="AK29" s="318"/>
      <c r="AL29" s="122"/>
      <c r="AM29" s="122"/>
      <c r="AN29" s="122"/>
      <c r="AO29" s="122"/>
      <c r="AP29" s="122"/>
      <c r="AQ29" s="122"/>
      <c r="AR29" s="122"/>
      <c r="AS29" s="122"/>
      <c r="AT29" s="122"/>
      <c r="AU29" s="125"/>
      <c r="AV29" s="125"/>
      <c r="AW29" s="125"/>
      <c r="AX29" s="125"/>
      <c r="AY29" s="124"/>
      <c r="AZ29" s="124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4"/>
      <c r="BR29" s="124"/>
      <c r="BS29" s="122"/>
      <c r="BT29" s="124"/>
      <c r="BU29" s="124"/>
      <c r="BV29" s="122"/>
      <c r="BW29" s="124"/>
      <c r="BX29" s="124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4"/>
      <c r="CS29" s="124"/>
      <c r="CT29" s="122"/>
      <c r="CU29" s="124"/>
      <c r="CV29" s="124"/>
      <c r="CW29" s="122"/>
      <c r="CX29" s="124"/>
      <c r="CY29" s="124"/>
      <c r="CZ29" s="122"/>
      <c r="DA29" s="122"/>
      <c r="DB29" s="122"/>
      <c r="DC29" s="122"/>
      <c r="DD29" s="123"/>
      <c r="DE29" s="123"/>
      <c r="DF29" s="122"/>
      <c r="DG29" s="122"/>
      <c r="DH29" s="122"/>
      <c r="DI29" s="122"/>
      <c r="DJ29" s="126"/>
      <c r="DK29" s="126"/>
      <c r="DL29" s="122"/>
    </row>
    <row r="30" spans="1:116" s="113" customFormat="1" ht="17.25" customHeight="1">
      <c r="A30" s="416" t="s">
        <v>211</v>
      </c>
      <c r="B30" s="417"/>
      <c r="C30" s="130">
        <f>SUM(C13:C28)</f>
        <v>57158.59999999999</v>
      </c>
      <c r="D30" s="359">
        <f>SUM(D13:D28)</f>
        <v>3333.68808</v>
      </c>
      <c r="E30" s="131">
        <f>D30/C30*100</f>
        <v>5.832347328311051</v>
      </c>
      <c r="F30" s="130">
        <f>SUM(F13:F28)</f>
        <v>17401.1</v>
      </c>
      <c r="G30" s="130">
        <f>SUM(G13:G28)</f>
        <v>800.68808</v>
      </c>
      <c r="H30" s="131">
        <f>G30/F30*100</f>
        <v>4.601364741309458</v>
      </c>
      <c r="I30" s="130">
        <f>SUM(I13:I28)</f>
        <v>9100.3</v>
      </c>
      <c r="J30" s="130">
        <f>SUM(J13:J28)</f>
        <v>468.32427</v>
      </c>
      <c r="K30" s="131">
        <f t="shared" si="12"/>
        <v>5.14625089282771</v>
      </c>
      <c r="L30" s="130">
        <f>SUM(L13:L28)</f>
        <v>170</v>
      </c>
      <c r="M30" s="130">
        <f>SUM(M13:M28)</f>
        <v>-0.99429</v>
      </c>
      <c r="N30" s="131">
        <f>M30/L30*100</f>
        <v>-0.5848764705882353</v>
      </c>
      <c r="O30" s="130">
        <f>SUM(O13:O28)</f>
        <v>420.00000000000006</v>
      </c>
      <c r="P30" s="130">
        <f>SUM(P13:P28)</f>
        <v>21.371020000000005</v>
      </c>
      <c r="Q30" s="131">
        <f>P30/O30*100</f>
        <v>5.088338095238096</v>
      </c>
      <c r="R30" s="130">
        <f>SUM(R13:R28)</f>
        <v>4930.8</v>
      </c>
      <c r="S30" s="130">
        <f>SUM(S13:S28)</f>
        <v>133.39970000000002</v>
      </c>
      <c r="T30" s="131">
        <f>S30/R30*100</f>
        <v>2.705437251561613</v>
      </c>
      <c r="U30" s="131">
        <f>SUM(U13:U28)</f>
        <v>199.99999999999997</v>
      </c>
      <c r="V30" s="131">
        <f>SUM(V13:V28)</f>
        <v>23.89728</v>
      </c>
      <c r="W30" s="122">
        <f t="shared" si="16"/>
        <v>11.948640000000001</v>
      </c>
      <c r="X30" s="130">
        <f>SUM(X13:X28)</f>
        <v>1610</v>
      </c>
      <c r="Y30" s="130">
        <f>SUM(Y13:Y28)</f>
        <v>134.59204000000003</v>
      </c>
      <c r="Z30" s="131">
        <f>Y30/X30*100</f>
        <v>8.359754037267082</v>
      </c>
      <c r="AA30" s="130">
        <f>SUM(AA13:AA28)</f>
        <v>0</v>
      </c>
      <c r="AB30" s="130">
        <f>SUM(AB13:AB28)</f>
        <v>0</v>
      </c>
      <c r="AC30" s="131" t="e">
        <f>AB30/AA30*100</f>
        <v>#DIV/0!</v>
      </c>
      <c r="AD30" s="130">
        <f>SUM(AD13:AD28)</f>
        <v>150</v>
      </c>
      <c r="AE30" s="130">
        <f>SUM(AE13:AE28)</f>
        <v>13.460119999999998</v>
      </c>
      <c r="AF30" s="131">
        <f>AE30/AD30*100</f>
        <v>8.973413333333333</v>
      </c>
      <c r="AG30" s="130">
        <f>SUM(AG13:AG28)</f>
        <v>0</v>
      </c>
      <c r="AH30" s="130">
        <f>SUM(AH13:AH28)</f>
        <v>0</v>
      </c>
      <c r="AI30" s="131" t="e">
        <f>AH30/AG30*100</f>
        <v>#DIV/0!</v>
      </c>
      <c r="AJ30" s="130">
        <f>SUM(AJ13:AJ28)</f>
        <v>800</v>
      </c>
      <c r="AK30" s="130">
        <f>SUM(AK13:AK28)</f>
        <v>0</v>
      </c>
      <c r="AL30" s="122">
        <f t="shared" si="21"/>
        <v>0</v>
      </c>
      <c r="AM30" s="130">
        <f>SUM(AM13:AM28)</f>
        <v>20</v>
      </c>
      <c r="AN30" s="130">
        <f>SUM(AN13:AN28)</f>
        <v>1.51</v>
      </c>
      <c r="AO30" s="131">
        <f>AN30/AM30*100</f>
        <v>7.55</v>
      </c>
      <c r="AP30" s="130">
        <f>SUM(AP13:AP28)</f>
        <v>0</v>
      </c>
      <c r="AQ30" s="130">
        <f>SUM(AQ13:AQ28)</f>
        <v>5.127940000000001</v>
      </c>
      <c r="AR30" s="131" t="e">
        <f>AQ30/AP30*100</f>
        <v>#DIV/0!</v>
      </c>
      <c r="AS30" s="131">
        <f aca="true" t="shared" si="49" ref="AS30:AX30">SUM(AS13:AS28)</f>
        <v>0</v>
      </c>
      <c r="AT30" s="131"/>
      <c r="AU30" s="131" t="e">
        <f t="shared" si="49"/>
        <v>#DIV/0!</v>
      </c>
      <c r="AV30" s="131">
        <f t="shared" si="49"/>
        <v>0</v>
      </c>
      <c r="AW30" s="131">
        <f t="shared" si="49"/>
        <v>0</v>
      </c>
      <c r="AX30" s="132" t="e">
        <f t="shared" si="49"/>
        <v>#DIV/0!</v>
      </c>
      <c r="AY30" s="130">
        <f>SUM(AY13:AY28)</f>
        <v>39757.5</v>
      </c>
      <c r="AZ30" s="130">
        <f>SUM(AZ13:AZ28)</f>
        <v>2532.9999999999995</v>
      </c>
      <c r="BA30" s="130">
        <f t="shared" si="46"/>
        <v>6.371124944978934</v>
      </c>
      <c r="BB30" s="130">
        <f>SUM(BB13:BB28)</f>
        <v>28197.7</v>
      </c>
      <c r="BC30" s="130">
        <f>SUM(BC13:BC28)</f>
        <v>2412.6</v>
      </c>
      <c r="BD30" s="130">
        <f>BC30/BB30*100</f>
        <v>8.556016980108307</v>
      </c>
      <c r="BE30" s="130">
        <f>SUM(BE13:BE28)</f>
        <v>2036.1000000000001</v>
      </c>
      <c r="BF30" s="130">
        <f>SUM(BF13:BF28)</f>
        <v>0</v>
      </c>
      <c r="BG30" s="130">
        <f>BF30/BE30*100</f>
        <v>0</v>
      </c>
      <c r="BH30" s="130">
        <f>SUM(BH13:BH28)</f>
        <v>5242.100000000001</v>
      </c>
      <c r="BI30" s="290">
        <f>SUM(BI13:BI28)</f>
        <v>0</v>
      </c>
      <c r="BJ30" s="130">
        <f t="shared" si="2"/>
        <v>0</v>
      </c>
      <c r="BK30" s="130">
        <f>SUM(BK13:BK28)</f>
        <v>4281.599999999999</v>
      </c>
      <c r="BL30" s="130">
        <f>SUM(BL13:BL28)</f>
        <v>120.4</v>
      </c>
      <c r="BM30" s="130">
        <f t="shared" si="3"/>
        <v>2.8120328849028406</v>
      </c>
      <c r="BN30" s="130">
        <f>SUM(BN13:BN28)</f>
        <v>0</v>
      </c>
      <c r="BO30" s="130">
        <f>SUM(BO13:BO28)</f>
        <v>0</v>
      </c>
      <c r="BP30" s="122" t="e">
        <f t="shared" si="4"/>
        <v>#DIV/0!</v>
      </c>
      <c r="BQ30" s="130">
        <f>SUM(BQ13:BQ28)</f>
        <v>280</v>
      </c>
      <c r="BR30" s="130">
        <f>SUM(BR13:BR28)</f>
        <v>0</v>
      </c>
      <c r="BS30" s="131">
        <f>BR30/BQ30*100</f>
        <v>0</v>
      </c>
      <c r="BT30" s="130">
        <f>SUM(BT13:BT28)</f>
        <v>57461.69999999999</v>
      </c>
      <c r="BU30" s="378">
        <f>SUM(BU13:BU28)</f>
        <v>385.73761999999994</v>
      </c>
      <c r="BV30" s="131">
        <f>BU30/BT30*100</f>
        <v>0.6712951757431471</v>
      </c>
      <c r="BW30" s="130">
        <f>SUM(BW13:BW28)</f>
        <v>11567.7</v>
      </c>
      <c r="BX30" s="377">
        <f>SUM(BX13:BX28)</f>
        <v>186.12537999999998</v>
      </c>
      <c r="BY30" s="131">
        <f>BX30/BW30*100</f>
        <v>1.6090093968550359</v>
      </c>
      <c r="BZ30" s="130">
        <f>SUM(BZ13:BZ28)</f>
        <v>11329.400000000001</v>
      </c>
      <c r="CA30" s="377">
        <f>SUM(CA13:CA28)</f>
        <v>186.12537999999998</v>
      </c>
      <c r="CB30" s="131">
        <f>CA30/BZ30*100</f>
        <v>1.6428529313114548</v>
      </c>
      <c r="CC30" s="130">
        <f>SUM(CC13:CC28)</f>
        <v>57</v>
      </c>
      <c r="CD30" s="130">
        <f>SUM(CD13:CD28)</f>
        <v>0</v>
      </c>
      <c r="CE30" s="131">
        <f>CD30/CC30*100</f>
        <v>0</v>
      </c>
      <c r="CF30" s="131">
        <f aca="true" t="shared" si="50" ref="CF30:CK30">SUM(CF13:CF28)</f>
        <v>181.3</v>
      </c>
      <c r="CG30" s="131">
        <f t="shared" si="50"/>
        <v>0</v>
      </c>
      <c r="CH30" s="131">
        <f t="shared" si="50"/>
        <v>0</v>
      </c>
      <c r="CI30" s="131">
        <f t="shared" si="50"/>
        <v>0</v>
      </c>
      <c r="CJ30" s="131">
        <f t="shared" si="50"/>
        <v>0</v>
      </c>
      <c r="CK30" s="131" t="e">
        <f t="shared" si="50"/>
        <v>#DIV/0!</v>
      </c>
      <c r="CL30" s="131">
        <f aca="true" t="shared" si="51" ref="CL30:CQ30">SUM(CL13:CL28)</f>
        <v>1445.0000000000002</v>
      </c>
      <c r="CM30" s="380">
        <f t="shared" si="51"/>
        <v>-6.14538</v>
      </c>
      <c r="CN30" s="131" t="e">
        <f t="shared" si="51"/>
        <v>#DIV/0!</v>
      </c>
      <c r="CO30" s="131">
        <f t="shared" si="51"/>
        <v>653.2</v>
      </c>
      <c r="CP30" s="131">
        <f t="shared" si="51"/>
        <v>0</v>
      </c>
      <c r="CQ30" s="131" t="e">
        <f t="shared" si="51"/>
        <v>#DIV/0!</v>
      </c>
      <c r="CR30" s="130">
        <f>SUM(CR13:CR28)</f>
        <v>1331.4</v>
      </c>
      <c r="CS30" s="130">
        <f>SUM(CS13:CS28)</f>
        <v>0</v>
      </c>
      <c r="CT30" s="131">
        <f>CS30/CR30*100</f>
        <v>0</v>
      </c>
      <c r="CU30" s="130">
        <f>SUM(CU13:CU28)</f>
        <v>15581.699999999999</v>
      </c>
      <c r="CV30" s="130">
        <f>SUM(CV13:CV28)</f>
        <v>0</v>
      </c>
      <c r="CW30" s="131">
        <f>CV30/CU30*100</f>
        <v>0</v>
      </c>
      <c r="CX30" s="130">
        <f>SUM(CX13:CX28)</f>
        <v>20293.9</v>
      </c>
      <c r="CY30" s="379">
        <f>SUM(CY13:CY28)</f>
        <v>205.75762000000003</v>
      </c>
      <c r="CZ30" s="131">
        <f>CY30/CX30*100</f>
        <v>1.013889001128418</v>
      </c>
      <c r="DA30" s="130">
        <f>SUM(DA13:DA28)</f>
        <v>196.10000000000002</v>
      </c>
      <c r="DB30" s="130">
        <f>SUM(DB13:DB28)</f>
        <v>0</v>
      </c>
      <c r="DC30" s="131">
        <f>DB30/DA30*100</f>
        <v>0</v>
      </c>
      <c r="DD30" s="130">
        <f>SUM(DD13:DD28)</f>
        <v>4892.7</v>
      </c>
      <c r="DE30" s="130">
        <f>SUM(DE13:DE28)</f>
        <v>0</v>
      </c>
      <c r="DF30" s="131">
        <f>DE30/DD30*100</f>
        <v>0</v>
      </c>
      <c r="DG30" s="131">
        <f>SUM(DG13:DG28)</f>
        <v>1500</v>
      </c>
      <c r="DH30" s="131">
        <f>SUM(DH13:DH28)</f>
        <v>0</v>
      </c>
      <c r="DI30" s="122">
        <f t="shared" si="48"/>
        <v>0</v>
      </c>
      <c r="DJ30" s="317">
        <f>SUM(DJ13:DJ28)</f>
        <v>303.0999999999981</v>
      </c>
      <c r="DK30" s="131">
        <f>SUM(DK13:DK28)</f>
        <v>-2947.9504599999996</v>
      </c>
      <c r="DL30" s="122">
        <f t="shared" si="45"/>
        <v>-972.5999538106296</v>
      </c>
    </row>
    <row r="31" ht="12.75" customHeight="1"/>
  </sheetData>
  <sheetProtection/>
  <mergeCells count="55">
    <mergeCell ref="B7:B11"/>
    <mergeCell ref="BH9:BJ10"/>
    <mergeCell ref="BE9:BG10"/>
    <mergeCell ref="BZ9:CH9"/>
    <mergeCell ref="BN9:BP10"/>
    <mergeCell ref="AP9:AR10"/>
    <mergeCell ref="AA9:AC10"/>
    <mergeCell ref="U9:W10"/>
    <mergeCell ref="R9:T10"/>
    <mergeCell ref="DJ7:DL10"/>
    <mergeCell ref="BT7:BV10"/>
    <mergeCell ref="DD9:DF10"/>
    <mergeCell ref="BW8:DI8"/>
    <mergeCell ref="BW7:DI7"/>
    <mergeCell ref="DA9:DC10"/>
    <mergeCell ref="DG9:DI10"/>
    <mergeCell ref="CF10:CH10"/>
    <mergeCell ref="CR9:CT10"/>
    <mergeCell ref="CL9:CN10"/>
    <mergeCell ref="CX9:CZ10"/>
    <mergeCell ref="A30:B30"/>
    <mergeCell ref="CC10:CE10"/>
    <mergeCell ref="C7:E10"/>
    <mergeCell ref="I9:K10"/>
    <mergeCell ref="AD9:AF10"/>
    <mergeCell ref="I8:AI8"/>
    <mergeCell ref="A7:A11"/>
    <mergeCell ref="BB9:BD10"/>
    <mergeCell ref="BW9:BY10"/>
    <mergeCell ref="CU9:CW10"/>
    <mergeCell ref="O9:Q10"/>
    <mergeCell ref="L9:N10"/>
    <mergeCell ref="BQ8:BS10"/>
    <mergeCell ref="BB8:BM8"/>
    <mergeCell ref="AY8:BA10"/>
    <mergeCell ref="AV9:AX10"/>
    <mergeCell ref="CI10:CK10"/>
    <mergeCell ref="AG9:AI10"/>
    <mergeCell ref="BZ10:CB10"/>
    <mergeCell ref="CO9:CQ10"/>
    <mergeCell ref="R2:T2"/>
    <mergeCell ref="R3:T3"/>
    <mergeCell ref="R1:T1"/>
    <mergeCell ref="AS9:AU10"/>
    <mergeCell ref="BK9:BM10"/>
    <mergeCell ref="N1:Q1"/>
    <mergeCell ref="H4:L4"/>
    <mergeCell ref="N3:Q3"/>
    <mergeCell ref="F8:H10"/>
    <mergeCell ref="F7:BS7"/>
    <mergeCell ref="I6:L6"/>
    <mergeCell ref="C5:Q5"/>
    <mergeCell ref="X9:Z10"/>
    <mergeCell ref="AM9:AO10"/>
    <mergeCell ref="AJ9:AL10"/>
  </mergeCells>
  <printOptions/>
  <pageMargins left="1.3" right="0.56" top="0.3937007874015748" bottom="0.3937007874015748" header="0.5118110236220472" footer="0.5118110236220472"/>
  <pageSetup horizontalDpi="600" verticalDpi="600" orientation="landscape" paperSize="9" scale="77" r:id="rId1"/>
  <colBreaks count="7" manualBreakCount="7">
    <brk id="14" max="30" man="1"/>
    <brk id="29" max="30" man="1"/>
    <brk id="44" max="30" man="1"/>
    <brk id="59" max="30" man="1"/>
    <brk id="74" max="30" man="1"/>
    <brk id="89" max="65535" man="1"/>
    <brk id="104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14.75390625" style="199" customWidth="1"/>
    <col min="2" max="2" width="57.625" style="200" customWidth="1"/>
    <col min="3" max="3" width="15.25390625" style="195" customWidth="1"/>
    <col min="4" max="4" width="17.00390625" style="195" customWidth="1"/>
    <col min="5" max="5" width="10.875" style="195" customWidth="1"/>
    <col min="6" max="6" width="12.625" style="195" customWidth="1"/>
    <col min="7" max="7" width="15.375" style="201" bestFit="1" customWidth="1"/>
    <col min="8" max="16384" width="9.125" style="201" customWidth="1"/>
  </cols>
  <sheetData>
    <row r="1" spans="1:6" ht="15.75">
      <c r="A1" s="427" t="s">
        <v>136</v>
      </c>
      <c r="B1" s="427"/>
      <c r="C1" s="427"/>
      <c r="D1" s="427"/>
      <c r="E1" s="427"/>
      <c r="F1" s="427"/>
    </row>
    <row r="2" spans="1:6" ht="15.75">
      <c r="A2" s="427" t="s">
        <v>312</v>
      </c>
      <c r="B2" s="427"/>
      <c r="C2" s="427"/>
      <c r="D2" s="427"/>
      <c r="E2" s="427"/>
      <c r="F2" s="427"/>
    </row>
    <row r="3" spans="1:6" ht="63">
      <c r="A3" s="139" t="s">
        <v>0</v>
      </c>
      <c r="B3" s="139" t="s">
        <v>1</v>
      </c>
      <c r="C3" s="192" t="s">
        <v>230</v>
      </c>
      <c r="D3" s="193" t="s">
        <v>304</v>
      </c>
      <c r="E3" s="192" t="s">
        <v>2</v>
      </c>
      <c r="F3" s="194" t="s">
        <v>3</v>
      </c>
    </row>
    <row r="4" spans="1:6" s="203" customFormat="1" ht="15.75">
      <c r="A4" s="202"/>
      <c r="B4" s="142" t="s">
        <v>4</v>
      </c>
      <c r="C4" s="328">
        <f>SUM(C5,C7,C13,C15)</f>
        <v>68310.7</v>
      </c>
      <c r="D4" s="328">
        <f>SUM(D5,D7,D13,D15)</f>
        <v>3062.38445</v>
      </c>
      <c r="E4" s="329">
        <f>SUM(D4/C4*100)</f>
        <v>4.483023084231315</v>
      </c>
      <c r="F4" s="329">
        <f>SUM(D4-C4)</f>
        <v>-65248.31555</v>
      </c>
    </row>
    <row r="5" spans="1:6" s="203" customFormat="1" ht="15.75">
      <c r="A5" s="202">
        <v>1010000000</v>
      </c>
      <c r="B5" s="142" t="s">
        <v>5</v>
      </c>
      <c r="C5" s="328">
        <f>SUM(C6)</f>
        <v>57370.7</v>
      </c>
      <c r="D5" s="328">
        <f>SUM(D6)</f>
        <v>2952.44399</v>
      </c>
      <c r="E5" s="329">
        <f aca="true" t="shared" si="0" ref="E5:E49">SUM(D5/C5*100)</f>
        <v>5.146257567015916</v>
      </c>
      <c r="F5" s="329">
        <f aca="true" t="shared" si="1" ref="F5:F49">SUM(D5-C5)</f>
        <v>-54418.25601</v>
      </c>
    </row>
    <row r="6" spans="1:6" ht="15.75">
      <c r="A6" s="204">
        <v>1010200001</v>
      </c>
      <c r="B6" s="146" t="s">
        <v>6</v>
      </c>
      <c r="C6" s="330">
        <v>57370.7</v>
      </c>
      <c r="D6" s="333">
        <v>2952.44399</v>
      </c>
      <c r="E6" s="331">
        <f t="shared" si="0"/>
        <v>5.146257567015916</v>
      </c>
      <c r="F6" s="331">
        <f t="shared" si="1"/>
        <v>-54418.25601</v>
      </c>
    </row>
    <row r="7" spans="1:6" s="203" customFormat="1" ht="15.75">
      <c r="A7" s="202">
        <v>1050000000</v>
      </c>
      <c r="B7" s="142" t="s">
        <v>7</v>
      </c>
      <c r="C7" s="328">
        <f>SUM(C8:C9)</f>
        <v>8370</v>
      </c>
      <c r="D7" s="328">
        <f>SUM(D8:D9)</f>
        <v>9.00741</v>
      </c>
      <c r="E7" s="329">
        <f t="shared" si="0"/>
        <v>0.10761541218637993</v>
      </c>
      <c r="F7" s="329">
        <f t="shared" si="1"/>
        <v>-8360.99259</v>
      </c>
    </row>
    <row r="8" spans="1:6" ht="15.75">
      <c r="A8" s="204">
        <v>1050200001</v>
      </c>
      <c r="B8" s="145" t="s">
        <v>8</v>
      </c>
      <c r="C8" s="367">
        <v>8200</v>
      </c>
      <c r="D8" s="333">
        <v>10.0017</v>
      </c>
      <c r="E8" s="331">
        <f t="shared" si="0"/>
        <v>0.1219719512195122</v>
      </c>
      <c r="F8" s="331">
        <f t="shared" si="1"/>
        <v>-8189.9983</v>
      </c>
    </row>
    <row r="9" spans="1:6" ht="15.75">
      <c r="A9" s="204">
        <v>1050300001</v>
      </c>
      <c r="B9" s="145" t="s">
        <v>9</v>
      </c>
      <c r="C9" s="332">
        <v>170</v>
      </c>
      <c r="D9" s="333">
        <v>-0.99429</v>
      </c>
      <c r="E9" s="331">
        <f t="shared" si="0"/>
        <v>-0.5848764705882353</v>
      </c>
      <c r="F9" s="331">
        <f t="shared" si="1"/>
        <v>-170.99429</v>
      </c>
    </row>
    <row r="10" spans="1:6" s="203" customFormat="1" ht="15.75">
      <c r="A10" s="202">
        <v>1060000000</v>
      </c>
      <c r="B10" s="142" t="s">
        <v>223</v>
      </c>
      <c r="C10" s="328">
        <f>SUM(C11:C12)</f>
        <v>0</v>
      </c>
      <c r="D10" s="328">
        <f>SUM(D11:D12)</f>
        <v>0</v>
      </c>
      <c r="E10" s="329" t="e">
        <f t="shared" si="0"/>
        <v>#DIV/0!</v>
      </c>
      <c r="F10" s="329">
        <f t="shared" si="1"/>
        <v>0</v>
      </c>
    </row>
    <row r="11" spans="1:6" ht="15.75">
      <c r="A11" s="204">
        <v>1060600000</v>
      </c>
      <c r="B11" s="145" t="s">
        <v>11</v>
      </c>
      <c r="C11" s="330"/>
      <c r="D11" s="333"/>
      <c r="E11" s="331" t="e">
        <f t="shared" si="0"/>
        <v>#DIV/0!</v>
      </c>
      <c r="F11" s="331">
        <f t="shared" si="1"/>
        <v>0</v>
      </c>
    </row>
    <row r="12" spans="1:6" ht="15.75">
      <c r="A12" s="204">
        <v>1060103000</v>
      </c>
      <c r="B12" s="145" t="s">
        <v>224</v>
      </c>
      <c r="C12" s="330"/>
      <c r="D12" s="333"/>
      <c r="E12" s="331" t="e">
        <f t="shared" si="0"/>
        <v>#DIV/0!</v>
      </c>
      <c r="F12" s="331">
        <f t="shared" si="1"/>
        <v>0</v>
      </c>
    </row>
    <row r="13" spans="1:6" s="203" customFormat="1" ht="31.5">
      <c r="A13" s="202">
        <v>1070000000</v>
      </c>
      <c r="B13" s="151" t="s">
        <v>13</v>
      </c>
      <c r="C13" s="328">
        <f>SUM(C14)</f>
        <v>70</v>
      </c>
      <c r="D13" s="328">
        <f>SUM(D14)</f>
        <v>3.691</v>
      </c>
      <c r="E13" s="329">
        <f t="shared" si="0"/>
        <v>5.272857142857142</v>
      </c>
      <c r="F13" s="329">
        <f t="shared" si="1"/>
        <v>-66.309</v>
      </c>
    </row>
    <row r="14" spans="1:6" ht="15.75">
      <c r="A14" s="204">
        <v>1070102001</v>
      </c>
      <c r="B14" s="145" t="s">
        <v>14</v>
      </c>
      <c r="C14" s="330">
        <v>70</v>
      </c>
      <c r="D14" s="333">
        <v>3.691</v>
      </c>
      <c r="E14" s="331">
        <f t="shared" si="0"/>
        <v>5.272857142857142</v>
      </c>
      <c r="F14" s="331">
        <f t="shared" si="1"/>
        <v>-66.309</v>
      </c>
    </row>
    <row r="15" spans="1:6" s="203" customFormat="1" ht="15.75">
      <c r="A15" s="202"/>
      <c r="B15" s="142" t="s">
        <v>15</v>
      </c>
      <c r="C15" s="328">
        <f>SUM(C16:C19)</f>
        <v>2500</v>
      </c>
      <c r="D15" s="328">
        <f>SUM(D16:D19)</f>
        <v>97.24204999999999</v>
      </c>
      <c r="E15" s="329">
        <f t="shared" si="0"/>
        <v>3.8896819999999996</v>
      </c>
      <c r="F15" s="329">
        <f t="shared" si="1"/>
        <v>-2402.75795</v>
      </c>
    </row>
    <row r="16" spans="1:6" ht="15.75">
      <c r="A16" s="204">
        <v>1080301001</v>
      </c>
      <c r="B16" s="146" t="s">
        <v>16</v>
      </c>
      <c r="C16" s="330">
        <v>1200</v>
      </c>
      <c r="D16" s="333">
        <v>62.41425</v>
      </c>
      <c r="E16" s="331">
        <f t="shared" si="0"/>
        <v>5.2011875</v>
      </c>
      <c r="F16" s="331">
        <f t="shared" si="1"/>
        <v>-1137.58575</v>
      </c>
    </row>
    <row r="17" spans="1:6" ht="15.75">
      <c r="A17" s="204">
        <v>1080401001</v>
      </c>
      <c r="B17" s="146" t="s">
        <v>137</v>
      </c>
      <c r="C17" s="330">
        <v>0</v>
      </c>
      <c r="D17" s="333"/>
      <c r="E17" s="331" t="e">
        <f t="shared" si="0"/>
        <v>#DIV/0!</v>
      </c>
      <c r="F17" s="331">
        <f t="shared" si="1"/>
        <v>0</v>
      </c>
    </row>
    <row r="18" spans="1:6" ht="31.5">
      <c r="A18" s="204">
        <v>1080714001</v>
      </c>
      <c r="B18" s="146" t="s">
        <v>144</v>
      </c>
      <c r="C18" s="330">
        <v>1300</v>
      </c>
      <c r="D18" s="333">
        <v>34.7</v>
      </c>
      <c r="E18" s="331">
        <f t="shared" si="0"/>
        <v>2.6692307692307695</v>
      </c>
      <c r="F18" s="331">
        <f t="shared" si="1"/>
        <v>-1265.3</v>
      </c>
    </row>
    <row r="19" spans="1:6" s="205" customFormat="1" ht="15.75">
      <c r="A19" s="204">
        <v>1090000000</v>
      </c>
      <c r="B19" s="146" t="s">
        <v>145</v>
      </c>
      <c r="C19" s="330">
        <v>0</v>
      </c>
      <c r="D19" s="333">
        <v>0.1278</v>
      </c>
      <c r="E19" s="331" t="e">
        <f t="shared" si="0"/>
        <v>#DIV/0!</v>
      </c>
      <c r="F19" s="331">
        <f t="shared" si="1"/>
        <v>0.1278</v>
      </c>
    </row>
    <row r="20" spans="1:6" s="203" customFormat="1" ht="15.75">
      <c r="A20" s="202"/>
      <c r="B20" s="142" t="s">
        <v>20</v>
      </c>
      <c r="C20" s="328">
        <f>SUM(C21,C22,C23,C24,C25,C26,C27,C28,C29,C42,C41,C43)</f>
        <v>8085.6</v>
      </c>
      <c r="D20" s="328">
        <f>SUM(D21,D22,D23,D24,D25,D26,D27,D28,D29,D42,D41,D43)</f>
        <v>-1886.5924799999998</v>
      </c>
      <c r="E20" s="329">
        <f t="shared" si="0"/>
        <v>-23.33274562184624</v>
      </c>
      <c r="F20" s="329">
        <f t="shared" si="1"/>
        <v>-9972.19248</v>
      </c>
    </row>
    <row r="21" spans="1:6" ht="15.75">
      <c r="A21" s="204">
        <v>1110305005</v>
      </c>
      <c r="B21" s="145" t="s">
        <v>21</v>
      </c>
      <c r="C21" s="330"/>
      <c r="D21" s="333"/>
      <c r="E21" s="331" t="e">
        <f t="shared" si="0"/>
        <v>#DIV/0!</v>
      </c>
      <c r="F21" s="331">
        <f t="shared" si="1"/>
        <v>0</v>
      </c>
    </row>
    <row r="22" spans="1:6" ht="15.75">
      <c r="A22" s="206">
        <v>1110501101</v>
      </c>
      <c r="B22" s="221" t="s">
        <v>22</v>
      </c>
      <c r="C22" s="367">
        <v>1610</v>
      </c>
      <c r="D22" s="333">
        <v>134.59228</v>
      </c>
      <c r="E22" s="331">
        <f t="shared" si="0"/>
        <v>8.359768944099379</v>
      </c>
      <c r="F22" s="331">
        <f t="shared" si="1"/>
        <v>-1475.40772</v>
      </c>
    </row>
    <row r="23" spans="1:6" ht="15.75">
      <c r="A23" s="204">
        <v>1110503505</v>
      </c>
      <c r="B23" s="145" t="s">
        <v>23</v>
      </c>
      <c r="C23" s="367">
        <v>400</v>
      </c>
      <c r="D23" s="333">
        <v>34.77201</v>
      </c>
      <c r="E23" s="331">
        <f t="shared" si="0"/>
        <v>8.6930025</v>
      </c>
      <c r="F23" s="331">
        <f t="shared" si="1"/>
        <v>-365.22799</v>
      </c>
    </row>
    <row r="24" spans="1:6" s="205" customFormat="1" ht="15.75">
      <c r="A24" s="204">
        <v>1110701505</v>
      </c>
      <c r="B24" s="145" t="s">
        <v>24</v>
      </c>
      <c r="C24" s="367">
        <v>150</v>
      </c>
      <c r="D24" s="333">
        <v>0</v>
      </c>
      <c r="E24" s="331">
        <f t="shared" si="0"/>
        <v>0</v>
      </c>
      <c r="F24" s="331">
        <f t="shared" si="1"/>
        <v>-150</v>
      </c>
    </row>
    <row r="25" spans="1:6" s="205" customFormat="1" ht="15.75" customHeight="1">
      <c r="A25" s="204">
        <v>1120100001</v>
      </c>
      <c r="B25" s="146" t="s">
        <v>25</v>
      </c>
      <c r="C25" s="330">
        <v>670</v>
      </c>
      <c r="D25" s="333">
        <v>88.81224</v>
      </c>
      <c r="E25" s="331">
        <f t="shared" si="0"/>
        <v>13.255558208955224</v>
      </c>
      <c r="F25" s="331">
        <f t="shared" si="1"/>
        <v>-581.18776</v>
      </c>
    </row>
    <row r="26" spans="1:6" ht="15.75">
      <c r="A26" s="204">
        <v>1130305005</v>
      </c>
      <c r="B26" s="146" t="s">
        <v>26</v>
      </c>
      <c r="C26" s="330">
        <v>342.9</v>
      </c>
      <c r="D26" s="333">
        <v>0</v>
      </c>
      <c r="E26" s="331">
        <f t="shared" si="0"/>
        <v>0</v>
      </c>
      <c r="F26" s="331">
        <f t="shared" si="1"/>
        <v>-342.9</v>
      </c>
    </row>
    <row r="27" spans="1:6" ht="31.5">
      <c r="A27" s="206">
        <v>1140203105</v>
      </c>
      <c r="B27" s="222" t="s">
        <v>119</v>
      </c>
      <c r="C27" s="330">
        <v>1762.7</v>
      </c>
      <c r="D27" s="333">
        <v>0</v>
      </c>
      <c r="E27" s="331">
        <f t="shared" si="0"/>
        <v>0</v>
      </c>
      <c r="F27" s="331">
        <f t="shared" si="1"/>
        <v>-1762.7</v>
      </c>
    </row>
    <row r="28" spans="1:6" ht="15.75">
      <c r="A28" s="204">
        <v>1140601410</v>
      </c>
      <c r="B28" s="146" t="s">
        <v>27</v>
      </c>
      <c r="C28" s="330">
        <v>800</v>
      </c>
      <c r="D28" s="333">
        <v>0</v>
      </c>
      <c r="E28" s="331">
        <f t="shared" si="0"/>
        <v>0</v>
      </c>
      <c r="F28" s="331">
        <f t="shared" si="1"/>
        <v>-800</v>
      </c>
    </row>
    <row r="29" spans="1:6" ht="15.75">
      <c r="A29" s="204">
        <v>1160000000</v>
      </c>
      <c r="B29" s="145" t="s">
        <v>28</v>
      </c>
      <c r="C29" s="330">
        <f>SUM(C30:C40)</f>
        <v>2335</v>
      </c>
      <c r="D29" s="330">
        <f>SUM(D30:D40)</f>
        <v>108.45121</v>
      </c>
      <c r="E29" s="331">
        <f t="shared" si="0"/>
        <v>4.644591434689508</v>
      </c>
      <c r="F29" s="331">
        <f t="shared" si="1"/>
        <v>-2226.54879</v>
      </c>
    </row>
    <row r="30" spans="1:6" ht="15.75">
      <c r="A30" s="204">
        <v>1160301001</v>
      </c>
      <c r="B30" s="146" t="s">
        <v>29</v>
      </c>
      <c r="C30" s="330">
        <v>40</v>
      </c>
      <c r="D30" s="333">
        <v>-2.575</v>
      </c>
      <c r="E30" s="331">
        <f t="shared" si="0"/>
        <v>-6.4375</v>
      </c>
      <c r="F30" s="331">
        <f t="shared" si="1"/>
        <v>-42.575</v>
      </c>
    </row>
    <row r="31" spans="1:6" ht="18" customHeight="1">
      <c r="A31" s="204">
        <v>1160303001</v>
      </c>
      <c r="B31" s="146" t="s">
        <v>30</v>
      </c>
      <c r="C31" s="330">
        <v>0</v>
      </c>
      <c r="D31" s="333">
        <v>-0.84942</v>
      </c>
      <c r="E31" s="331" t="e">
        <f t="shared" si="0"/>
        <v>#DIV/0!</v>
      </c>
      <c r="F31" s="331">
        <f t="shared" si="1"/>
        <v>-0.84942</v>
      </c>
    </row>
    <row r="32" spans="1:6" ht="31.5">
      <c r="A32" s="204">
        <v>1160600000</v>
      </c>
      <c r="B32" s="146" t="s">
        <v>31</v>
      </c>
      <c r="C32" s="330">
        <v>0</v>
      </c>
      <c r="D32" s="333">
        <v>0</v>
      </c>
      <c r="E32" s="331" t="e">
        <f t="shared" si="0"/>
        <v>#DIV/0!</v>
      </c>
      <c r="F32" s="331">
        <f t="shared" si="1"/>
        <v>0</v>
      </c>
    </row>
    <row r="33" spans="1:6" s="205" customFormat="1" ht="31.5">
      <c r="A33" s="204">
        <v>1160800001</v>
      </c>
      <c r="B33" s="146" t="s">
        <v>146</v>
      </c>
      <c r="C33" s="330">
        <v>0</v>
      </c>
      <c r="D33" s="333">
        <v>2</v>
      </c>
      <c r="E33" s="331" t="e">
        <f t="shared" si="0"/>
        <v>#DIV/0!</v>
      </c>
      <c r="F33" s="331">
        <f t="shared" si="1"/>
        <v>2</v>
      </c>
    </row>
    <row r="34" spans="1:6" ht="15.75">
      <c r="A34" s="204">
        <v>1161805005</v>
      </c>
      <c r="B34" s="146" t="s">
        <v>135</v>
      </c>
      <c r="C34" s="330">
        <v>0</v>
      </c>
      <c r="D34" s="333">
        <v>0</v>
      </c>
      <c r="E34" s="331" t="e">
        <f t="shared" si="0"/>
        <v>#DIV/0!</v>
      </c>
      <c r="F34" s="331">
        <f t="shared" si="1"/>
        <v>0</v>
      </c>
    </row>
    <row r="35" spans="1:6" ht="15.75">
      <c r="A35" s="204">
        <v>1162105005</v>
      </c>
      <c r="B35" s="146" t="s">
        <v>142</v>
      </c>
      <c r="C35" s="330">
        <v>25</v>
      </c>
      <c r="D35" s="333">
        <v>3</v>
      </c>
      <c r="E35" s="331">
        <f t="shared" si="0"/>
        <v>12</v>
      </c>
      <c r="F35" s="331">
        <f t="shared" si="1"/>
        <v>-22</v>
      </c>
    </row>
    <row r="36" spans="1:6" ht="15.75">
      <c r="A36" s="206">
        <v>1162504001</v>
      </c>
      <c r="B36" s="222" t="s">
        <v>33</v>
      </c>
      <c r="C36" s="330">
        <v>20</v>
      </c>
      <c r="D36" s="333">
        <v>0</v>
      </c>
      <c r="E36" s="331">
        <f t="shared" si="0"/>
        <v>0</v>
      </c>
      <c r="F36" s="331">
        <f t="shared" si="1"/>
        <v>-20</v>
      </c>
    </row>
    <row r="37" spans="1:6" ht="15.75">
      <c r="A37" s="204">
        <v>1162700001</v>
      </c>
      <c r="B37" s="146" t="s">
        <v>34</v>
      </c>
      <c r="C37" s="330">
        <v>70</v>
      </c>
      <c r="D37" s="333">
        <v>17.25</v>
      </c>
      <c r="E37" s="331">
        <f t="shared" si="0"/>
        <v>24.642857142857146</v>
      </c>
      <c r="F37" s="331">
        <f t="shared" si="1"/>
        <v>-52.75</v>
      </c>
    </row>
    <row r="38" spans="1:6" ht="15.75">
      <c r="A38" s="204">
        <v>1162800001</v>
      </c>
      <c r="B38" s="146" t="s">
        <v>35</v>
      </c>
      <c r="C38" s="330">
        <v>80</v>
      </c>
      <c r="D38" s="333">
        <v>7.5</v>
      </c>
      <c r="E38" s="331">
        <f t="shared" si="0"/>
        <v>9.375</v>
      </c>
      <c r="F38" s="331">
        <f t="shared" si="1"/>
        <v>-72.5</v>
      </c>
    </row>
    <row r="39" spans="1:6" ht="31.5">
      <c r="A39" s="204">
        <v>1163000000</v>
      </c>
      <c r="B39" s="146" t="s">
        <v>36</v>
      </c>
      <c r="C39" s="330">
        <v>800</v>
      </c>
      <c r="D39" s="333">
        <v>23.1</v>
      </c>
      <c r="E39" s="331">
        <f t="shared" si="0"/>
        <v>2.8875</v>
      </c>
      <c r="F39" s="331">
        <f t="shared" si="1"/>
        <v>-776.9</v>
      </c>
    </row>
    <row r="40" spans="1:6" ht="31.5">
      <c r="A40" s="204">
        <v>1169000000</v>
      </c>
      <c r="B40" s="146" t="s">
        <v>37</v>
      </c>
      <c r="C40" s="330">
        <v>1300</v>
      </c>
      <c r="D40" s="333">
        <v>59.02563</v>
      </c>
      <c r="E40" s="331">
        <f t="shared" si="0"/>
        <v>4.540433076923077</v>
      </c>
      <c r="F40" s="331">
        <f t="shared" si="1"/>
        <v>-1240.97437</v>
      </c>
    </row>
    <row r="41" spans="1:6" ht="15.75">
      <c r="A41" s="204">
        <v>1170105005</v>
      </c>
      <c r="B41" s="146" t="s">
        <v>157</v>
      </c>
      <c r="C41" s="330"/>
      <c r="D41" s="333">
        <v>0.04249</v>
      </c>
      <c r="E41" s="331" t="e">
        <f t="shared" si="0"/>
        <v>#DIV/0!</v>
      </c>
      <c r="F41" s="331">
        <f t="shared" si="1"/>
        <v>0.04249</v>
      </c>
    </row>
    <row r="42" spans="1:6" ht="15.75">
      <c r="A42" s="204">
        <v>1170505005</v>
      </c>
      <c r="B42" s="145" t="s">
        <v>38</v>
      </c>
      <c r="C42" s="330">
        <v>15</v>
      </c>
      <c r="D42" s="333">
        <v>0.87729</v>
      </c>
      <c r="E42" s="331">
        <f t="shared" si="0"/>
        <v>5.8486</v>
      </c>
      <c r="F42" s="331">
        <f t="shared" si="1"/>
        <v>-14.12271</v>
      </c>
    </row>
    <row r="43" spans="1:6" s="205" customFormat="1" ht="15.75">
      <c r="A43" s="204">
        <v>2190500005</v>
      </c>
      <c r="B43" s="145" t="s">
        <v>130</v>
      </c>
      <c r="C43" s="330">
        <v>0</v>
      </c>
      <c r="D43" s="333">
        <v>-2254.14</v>
      </c>
      <c r="E43" s="331" t="e">
        <f t="shared" si="0"/>
        <v>#DIV/0!</v>
      </c>
      <c r="F43" s="331">
        <f t="shared" si="1"/>
        <v>-2254.14</v>
      </c>
    </row>
    <row r="44" spans="1:6" s="203" customFormat="1" ht="15.75">
      <c r="A44" s="202"/>
      <c r="B44" s="142" t="s">
        <v>39</v>
      </c>
      <c r="C44" s="328">
        <f>SUM(C4,C20)</f>
        <v>76396.3</v>
      </c>
      <c r="D44" s="328">
        <f>SUM(D4,D20)</f>
        <v>1175.7919700000002</v>
      </c>
      <c r="E44" s="329">
        <f t="shared" si="0"/>
        <v>1.5390692612076766</v>
      </c>
      <c r="F44" s="329">
        <f t="shared" si="1"/>
        <v>-75220.50803</v>
      </c>
    </row>
    <row r="45" spans="1:7" s="203" customFormat="1" ht="15.75">
      <c r="A45" s="202"/>
      <c r="B45" s="142" t="s">
        <v>40</v>
      </c>
      <c r="C45" s="328">
        <f>SUM(C46:C47)</f>
        <v>269222.7</v>
      </c>
      <c r="D45" s="328">
        <f>SUM(D46:D47)</f>
        <v>12498.05</v>
      </c>
      <c r="E45" s="329">
        <f t="shared" si="0"/>
        <v>4.642271992666294</v>
      </c>
      <c r="F45" s="329">
        <f t="shared" si="1"/>
        <v>-256724.65000000002</v>
      </c>
      <c r="G45" s="289"/>
    </row>
    <row r="46" spans="1:6" ht="15.75">
      <c r="A46" s="206">
        <v>2020101003</v>
      </c>
      <c r="B46" s="221" t="s">
        <v>41</v>
      </c>
      <c r="C46" s="334">
        <v>96219.1</v>
      </c>
      <c r="D46" s="333">
        <v>0</v>
      </c>
      <c r="E46" s="331">
        <f t="shared" si="0"/>
        <v>0</v>
      </c>
      <c r="F46" s="331">
        <f t="shared" si="1"/>
        <v>-96219.1</v>
      </c>
    </row>
    <row r="47" spans="1:6" ht="15.75">
      <c r="A47" s="204">
        <v>2020200000</v>
      </c>
      <c r="B47" s="145" t="s">
        <v>42</v>
      </c>
      <c r="C47" s="330">
        <v>173003.6</v>
      </c>
      <c r="D47" s="333">
        <v>12498.05</v>
      </c>
      <c r="E47" s="331">
        <f t="shared" si="0"/>
        <v>7.224156029123092</v>
      </c>
      <c r="F47" s="331">
        <f t="shared" si="1"/>
        <v>-160505.55000000002</v>
      </c>
    </row>
    <row r="48" spans="1:6" s="203" customFormat="1" ht="31.5">
      <c r="A48" s="202">
        <v>3000000000</v>
      </c>
      <c r="B48" s="151" t="s">
        <v>43</v>
      </c>
      <c r="C48" s="368">
        <v>0</v>
      </c>
      <c r="D48" s="335">
        <v>0</v>
      </c>
      <c r="E48" s="329" t="e">
        <f t="shared" si="0"/>
        <v>#DIV/0!</v>
      </c>
      <c r="F48" s="329">
        <f t="shared" si="1"/>
        <v>0</v>
      </c>
    </row>
    <row r="49" spans="1:6" s="203" customFormat="1" ht="15.75">
      <c r="A49" s="202"/>
      <c r="B49" s="142" t="s">
        <v>44</v>
      </c>
      <c r="C49" s="328">
        <f>SUM(C44,C45,C48)</f>
        <v>345619</v>
      </c>
      <c r="D49" s="328">
        <f>SUM(D44,D45,D48)</f>
        <v>13673.84197</v>
      </c>
      <c r="E49" s="329">
        <f t="shared" si="0"/>
        <v>3.956333989161475</v>
      </c>
      <c r="F49" s="329">
        <f t="shared" si="1"/>
        <v>-331945.15803</v>
      </c>
    </row>
    <row r="50" spans="1:6" s="203" customFormat="1" ht="15.75">
      <c r="A50" s="202"/>
      <c r="B50" s="152" t="s">
        <v>45</v>
      </c>
      <c r="C50" s="328">
        <f>C104-C49</f>
        <v>7300</v>
      </c>
      <c r="D50" s="328">
        <f>D104-D49</f>
        <v>-7967.93658</v>
      </c>
      <c r="E50" s="336"/>
      <c r="F50" s="336"/>
    </row>
    <row r="51" spans="1:4" ht="15.75">
      <c r="A51" s="218"/>
      <c r="B51" s="219"/>
      <c r="C51" s="220"/>
      <c r="D51" s="220"/>
    </row>
    <row r="52" spans="1:6" ht="63">
      <c r="A52" s="196" t="s">
        <v>0</v>
      </c>
      <c r="B52" s="196" t="s">
        <v>46</v>
      </c>
      <c r="C52" s="192" t="s">
        <v>302</v>
      </c>
      <c r="D52" s="193" t="s">
        <v>304</v>
      </c>
      <c r="E52" s="192" t="s">
        <v>2</v>
      </c>
      <c r="F52" s="194" t="s">
        <v>3</v>
      </c>
    </row>
    <row r="53" spans="1:6" ht="15.75">
      <c r="A53" s="197">
        <v>1</v>
      </c>
      <c r="B53" s="198">
        <v>2</v>
      </c>
      <c r="C53" s="337">
        <v>3</v>
      </c>
      <c r="D53" s="337">
        <v>4</v>
      </c>
      <c r="E53" s="337">
        <v>5</v>
      </c>
      <c r="F53" s="337">
        <v>6</v>
      </c>
    </row>
    <row r="54" spans="1:6" s="203" customFormat="1" ht="15.75">
      <c r="A54" s="207" t="s">
        <v>47</v>
      </c>
      <c r="B54" s="208" t="s">
        <v>48</v>
      </c>
      <c r="C54" s="338">
        <f>SUM(C55:C61)</f>
        <v>18476.600000000002</v>
      </c>
      <c r="D54" s="338">
        <f>SUM(D55:D61)</f>
        <v>329.98412</v>
      </c>
      <c r="E54" s="339">
        <f>SUM(D54/C54*100)</f>
        <v>1.7859569401296775</v>
      </c>
      <c r="F54" s="339">
        <f>SUM(D54-C54)</f>
        <v>-18146.61588</v>
      </c>
    </row>
    <row r="55" spans="1:6" ht="15.75">
      <c r="A55" s="209" t="s">
        <v>49</v>
      </c>
      <c r="B55" s="103" t="s">
        <v>50</v>
      </c>
      <c r="C55" s="340">
        <v>12760.4</v>
      </c>
      <c r="D55" s="340">
        <v>256.42683</v>
      </c>
      <c r="E55" s="341">
        <f aca="true" t="shared" si="2" ref="E55:E104">SUM(D55/C55*100)</f>
        <v>2.009551659822576</v>
      </c>
      <c r="F55" s="341">
        <f aca="true" t="shared" si="3" ref="F55:F104">SUM(D55-C55)</f>
        <v>-12503.97317</v>
      </c>
    </row>
    <row r="56" spans="1:6" ht="16.5" customHeight="1">
      <c r="A56" s="209" t="s">
        <v>120</v>
      </c>
      <c r="B56" s="103" t="s">
        <v>121</v>
      </c>
      <c r="C56" s="340">
        <v>0</v>
      </c>
      <c r="D56" s="340">
        <v>0</v>
      </c>
      <c r="E56" s="341" t="e">
        <f t="shared" si="2"/>
        <v>#DIV/0!</v>
      </c>
      <c r="F56" s="341">
        <f t="shared" si="3"/>
        <v>0</v>
      </c>
    </row>
    <row r="57" spans="1:6" ht="31.5" customHeight="1">
      <c r="A57" s="209" t="s">
        <v>133</v>
      </c>
      <c r="B57" s="103" t="s">
        <v>134</v>
      </c>
      <c r="C57" s="340">
        <v>3343</v>
      </c>
      <c r="D57" s="340">
        <v>77.5</v>
      </c>
      <c r="E57" s="341">
        <f t="shared" si="2"/>
        <v>2.3182769967095425</v>
      </c>
      <c r="F57" s="341">
        <f t="shared" si="3"/>
        <v>-3265.5</v>
      </c>
    </row>
    <row r="58" spans="1:6" ht="15" customHeight="1">
      <c r="A58" s="209" t="s">
        <v>156</v>
      </c>
      <c r="B58" s="103" t="s">
        <v>225</v>
      </c>
      <c r="C58" s="340">
        <v>0</v>
      </c>
      <c r="D58" s="340">
        <v>0</v>
      </c>
      <c r="E58" s="341" t="e">
        <f t="shared" si="2"/>
        <v>#DIV/0!</v>
      </c>
      <c r="F58" s="341">
        <f t="shared" si="3"/>
        <v>0</v>
      </c>
    </row>
    <row r="59" spans="1:6" ht="31.5">
      <c r="A59" s="209" t="s">
        <v>122</v>
      </c>
      <c r="B59" s="103" t="s">
        <v>123</v>
      </c>
      <c r="C59" s="340">
        <v>505</v>
      </c>
      <c r="D59" s="340">
        <v>0</v>
      </c>
      <c r="E59" s="341">
        <f t="shared" si="2"/>
        <v>0</v>
      </c>
      <c r="F59" s="341">
        <f t="shared" si="3"/>
        <v>-505</v>
      </c>
    </row>
    <row r="60" spans="1:6" ht="15.75">
      <c r="A60" s="209" t="s">
        <v>124</v>
      </c>
      <c r="B60" s="103" t="s">
        <v>125</v>
      </c>
      <c r="C60" s="340">
        <v>0</v>
      </c>
      <c r="D60" s="340">
        <v>0</v>
      </c>
      <c r="E60" s="341" t="e">
        <f t="shared" si="2"/>
        <v>#DIV/0!</v>
      </c>
      <c r="F60" s="341">
        <f t="shared" si="3"/>
        <v>0</v>
      </c>
    </row>
    <row r="61" spans="1:6" ht="15.75">
      <c r="A61" s="209" t="s">
        <v>126</v>
      </c>
      <c r="B61" s="103" t="s">
        <v>127</v>
      </c>
      <c r="C61" s="340">
        <v>1868.2</v>
      </c>
      <c r="D61" s="340">
        <v>-3.94271</v>
      </c>
      <c r="E61" s="341">
        <f t="shared" si="2"/>
        <v>-0.2110432501873461</v>
      </c>
      <c r="F61" s="341">
        <f t="shared" si="3"/>
        <v>-1872.14271</v>
      </c>
    </row>
    <row r="62" spans="1:6" s="203" customFormat="1" ht="15.75">
      <c r="A62" s="210" t="s">
        <v>51</v>
      </c>
      <c r="B62" s="161" t="s">
        <v>52</v>
      </c>
      <c r="C62" s="338">
        <f>C63</f>
        <v>1445</v>
      </c>
      <c r="D62" s="338">
        <f>D63</f>
        <v>120.4</v>
      </c>
      <c r="E62" s="339">
        <f t="shared" si="2"/>
        <v>8.332179930795848</v>
      </c>
      <c r="F62" s="339">
        <f t="shared" si="3"/>
        <v>-1324.6</v>
      </c>
    </row>
    <row r="63" spans="1:6" ht="15.75">
      <c r="A63" s="211" t="s">
        <v>53</v>
      </c>
      <c r="B63" s="50" t="s">
        <v>54</v>
      </c>
      <c r="C63" s="340">
        <v>1445</v>
      </c>
      <c r="D63" s="340">
        <v>120.4</v>
      </c>
      <c r="E63" s="341">
        <f t="shared" si="2"/>
        <v>8.332179930795848</v>
      </c>
      <c r="F63" s="341">
        <f t="shared" si="3"/>
        <v>-1324.6</v>
      </c>
    </row>
    <row r="64" spans="1:6" s="203" customFormat="1" ht="15.75">
      <c r="A64" s="207" t="s">
        <v>55</v>
      </c>
      <c r="B64" s="208" t="s">
        <v>56</v>
      </c>
      <c r="C64" s="338">
        <f>SUM(C65:C66)</f>
        <v>720.1</v>
      </c>
      <c r="D64" s="338">
        <f>SUM(D65:D66)</f>
        <v>8</v>
      </c>
      <c r="E64" s="339">
        <f t="shared" si="2"/>
        <v>1.110956811553951</v>
      </c>
      <c r="F64" s="339">
        <f t="shared" si="3"/>
        <v>-712.1</v>
      </c>
    </row>
    <row r="65" spans="1:6" ht="15.75">
      <c r="A65" s="209" t="s">
        <v>57</v>
      </c>
      <c r="B65" s="103" t="s">
        <v>150</v>
      </c>
      <c r="C65" s="340">
        <v>400</v>
      </c>
      <c r="D65" s="340">
        <v>0</v>
      </c>
      <c r="E65" s="341">
        <f t="shared" si="2"/>
        <v>0</v>
      </c>
      <c r="F65" s="341">
        <f t="shared" si="3"/>
        <v>-400</v>
      </c>
    </row>
    <row r="66" spans="1:6" ht="15.75">
      <c r="A66" s="381" t="s">
        <v>226</v>
      </c>
      <c r="B66" s="29" t="s">
        <v>227</v>
      </c>
      <c r="C66" s="340">
        <v>320.1</v>
      </c>
      <c r="D66" s="340">
        <v>8</v>
      </c>
      <c r="E66" s="341">
        <f t="shared" si="2"/>
        <v>2.4992189940643548</v>
      </c>
      <c r="F66" s="341">
        <f t="shared" si="3"/>
        <v>-312.1</v>
      </c>
    </row>
    <row r="67" spans="1:6" s="203" customFormat="1" ht="15.75">
      <c r="A67" s="207" t="s">
        <v>61</v>
      </c>
      <c r="B67" s="208" t="s">
        <v>62</v>
      </c>
      <c r="C67" s="342">
        <f>SUM(C68:C71)</f>
        <v>25840</v>
      </c>
      <c r="D67" s="342">
        <f>SUM(D68:D71)</f>
        <v>0</v>
      </c>
      <c r="E67" s="339">
        <f t="shared" si="2"/>
        <v>0</v>
      </c>
      <c r="F67" s="339">
        <f t="shared" si="3"/>
        <v>-25840</v>
      </c>
    </row>
    <row r="68" spans="1:6" ht="15.75">
      <c r="A68" s="209" t="s">
        <v>138</v>
      </c>
      <c r="B68" s="103" t="s">
        <v>139</v>
      </c>
      <c r="C68" s="343">
        <v>100</v>
      </c>
      <c r="D68" s="340">
        <v>0</v>
      </c>
      <c r="E68" s="341">
        <f t="shared" si="2"/>
        <v>0</v>
      </c>
      <c r="F68" s="341">
        <f t="shared" si="3"/>
        <v>-100</v>
      </c>
    </row>
    <row r="69" spans="1:6" s="203" customFormat="1" ht="15.75">
      <c r="A69" s="209" t="s">
        <v>63</v>
      </c>
      <c r="B69" s="103" t="s">
        <v>143</v>
      </c>
      <c r="C69" s="343">
        <v>0</v>
      </c>
      <c r="D69" s="340">
        <v>0</v>
      </c>
      <c r="E69" s="341" t="e">
        <f t="shared" si="2"/>
        <v>#DIV/0!</v>
      </c>
      <c r="F69" s="341">
        <f t="shared" si="3"/>
        <v>0</v>
      </c>
    </row>
    <row r="70" spans="1:6" ht="15.75">
      <c r="A70" s="209" t="s">
        <v>64</v>
      </c>
      <c r="B70" s="103" t="s">
        <v>65</v>
      </c>
      <c r="C70" s="343">
        <v>24800</v>
      </c>
      <c r="D70" s="340">
        <v>0</v>
      </c>
      <c r="E70" s="341">
        <f t="shared" si="2"/>
        <v>0</v>
      </c>
      <c r="F70" s="341">
        <f t="shared" si="3"/>
        <v>-24800</v>
      </c>
    </row>
    <row r="71" spans="1:6" ht="15.75">
      <c r="A71" s="209" t="s">
        <v>131</v>
      </c>
      <c r="B71" s="103" t="s">
        <v>132</v>
      </c>
      <c r="C71" s="343">
        <v>940</v>
      </c>
      <c r="D71" s="340">
        <v>0</v>
      </c>
      <c r="E71" s="341">
        <f t="shared" si="2"/>
        <v>0</v>
      </c>
      <c r="F71" s="341">
        <f t="shared" si="3"/>
        <v>-940</v>
      </c>
    </row>
    <row r="72" spans="1:6" s="203" customFormat="1" ht="15.75">
      <c r="A72" s="207" t="s">
        <v>66</v>
      </c>
      <c r="B72" s="208" t="s">
        <v>67</v>
      </c>
      <c r="C72" s="338">
        <f>SUM(C73:C75)</f>
        <v>6634.5</v>
      </c>
      <c r="D72" s="338">
        <f>SUM(D73:D75)</f>
        <v>0</v>
      </c>
      <c r="E72" s="339">
        <f t="shared" si="2"/>
        <v>0</v>
      </c>
      <c r="F72" s="339">
        <f t="shared" si="3"/>
        <v>-6634.5</v>
      </c>
    </row>
    <row r="73" spans="1:6" ht="15.75">
      <c r="A73" s="209" t="s">
        <v>68</v>
      </c>
      <c r="B73" s="212" t="s">
        <v>307</v>
      </c>
      <c r="C73" s="340">
        <v>3445.3</v>
      </c>
      <c r="D73" s="340">
        <v>0</v>
      </c>
      <c r="E73" s="341">
        <f t="shared" si="2"/>
        <v>0</v>
      </c>
      <c r="F73" s="341">
        <f t="shared" si="3"/>
        <v>-3445.3</v>
      </c>
    </row>
    <row r="74" spans="1:6" ht="15.75">
      <c r="A74" s="209" t="s">
        <v>70</v>
      </c>
      <c r="B74" s="212" t="s">
        <v>281</v>
      </c>
      <c r="C74" s="340">
        <v>0</v>
      </c>
      <c r="D74" s="340">
        <v>0</v>
      </c>
      <c r="E74" s="341" t="e">
        <f t="shared" si="2"/>
        <v>#DIV/0!</v>
      </c>
      <c r="F74" s="341">
        <f t="shared" si="3"/>
        <v>0</v>
      </c>
    </row>
    <row r="75" spans="1:6" ht="15.75">
      <c r="A75" s="209" t="s">
        <v>72</v>
      </c>
      <c r="B75" s="103" t="s">
        <v>73</v>
      </c>
      <c r="C75" s="340">
        <v>3189.2</v>
      </c>
      <c r="D75" s="340">
        <v>0</v>
      </c>
      <c r="E75" s="341">
        <f t="shared" si="2"/>
        <v>0</v>
      </c>
      <c r="F75" s="341">
        <f t="shared" si="3"/>
        <v>-3189.2</v>
      </c>
    </row>
    <row r="76" spans="1:6" s="203" customFormat="1" ht="15.75">
      <c r="A76" s="207" t="s">
        <v>74</v>
      </c>
      <c r="B76" s="213" t="s">
        <v>75</v>
      </c>
      <c r="C76" s="342">
        <f>SUM(C77)</f>
        <v>60</v>
      </c>
      <c r="D76" s="342">
        <f>SUM(D77)</f>
        <v>0</v>
      </c>
      <c r="E76" s="339">
        <f t="shared" si="2"/>
        <v>0</v>
      </c>
      <c r="F76" s="339">
        <f t="shared" si="3"/>
        <v>-60</v>
      </c>
    </row>
    <row r="77" spans="1:6" ht="31.5">
      <c r="A77" s="209" t="s">
        <v>76</v>
      </c>
      <c r="B77" s="212" t="s">
        <v>77</v>
      </c>
      <c r="C77" s="343">
        <v>60</v>
      </c>
      <c r="D77" s="340">
        <v>0</v>
      </c>
      <c r="E77" s="341">
        <f t="shared" si="2"/>
        <v>0</v>
      </c>
      <c r="F77" s="341">
        <f t="shared" si="3"/>
        <v>-60</v>
      </c>
    </row>
    <row r="78" spans="1:6" s="203" customFormat="1" ht="15.75">
      <c r="A78" s="207" t="s">
        <v>78</v>
      </c>
      <c r="B78" s="213" t="s">
        <v>79</v>
      </c>
      <c r="C78" s="342">
        <f>SUM(C79:C82)</f>
        <v>199395.4</v>
      </c>
      <c r="D78" s="342">
        <f>SUM(D79:D82)</f>
        <v>2906.24605</v>
      </c>
      <c r="E78" s="339">
        <f t="shared" si="2"/>
        <v>1.457529135576849</v>
      </c>
      <c r="F78" s="339">
        <f t="shared" si="3"/>
        <v>-196489.15395</v>
      </c>
    </row>
    <row r="79" spans="1:6" ht="15.75">
      <c r="A79" s="209" t="s">
        <v>80</v>
      </c>
      <c r="B79" s="212" t="s">
        <v>81</v>
      </c>
      <c r="C79" s="343">
        <v>45104.7</v>
      </c>
      <c r="D79" s="340">
        <v>444.53002</v>
      </c>
      <c r="E79" s="341">
        <f t="shared" si="2"/>
        <v>0.9855514392070006</v>
      </c>
      <c r="F79" s="341">
        <f t="shared" si="3"/>
        <v>-44660.16998</v>
      </c>
    </row>
    <row r="80" spans="1:6" ht="15.75">
      <c r="A80" s="209" t="s">
        <v>82</v>
      </c>
      <c r="B80" s="212" t="s">
        <v>83</v>
      </c>
      <c r="C80" s="343">
        <v>147531.8</v>
      </c>
      <c r="D80" s="340">
        <v>2259.06328</v>
      </c>
      <c r="E80" s="341">
        <f t="shared" si="2"/>
        <v>1.5312382008489018</v>
      </c>
      <c r="F80" s="341">
        <f t="shared" si="3"/>
        <v>-145272.73672</v>
      </c>
    </row>
    <row r="81" spans="1:6" ht="15.75">
      <c r="A81" s="209" t="s">
        <v>84</v>
      </c>
      <c r="B81" s="212" t="s">
        <v>85</v>
      </c>
      <c r="C81" s="343">
        <v>3110</v>
      </c>
      <c r="D81" s="340">
        <v>2.849</v>
      </c>
      <c r="E81" s="341">
        <f t="shared" si="2"/>
        <v>0.09160771704180065</v>
      </c>
      <c r="F81" s="341">
        <f t="shared" si="3"/>
        <v>-3107.151</v>
      </c>
    </row>
    <row r="82" spans="1:6" ht="15.75">
      <c r="A82" s="209" t="s">
        <v>86</v>
      </c>
      <c r="B82" s="212" t="s">
        <v>87</v>
      </c>
      <c r="C82" s="343">
        <v>3648.9</v>
      </c>
      <c r="D82" s="340">
        <v>199.80375</v>
      </c>
      <c r="E82" s="341">
        <f t="shared" si="2"/>
        <v>5.475725561128011</v>
      </c>
      <c r="F82" s="341">
        <f t="shared" si="3"/>
        <v>-3449.09625</v>
      </c>
    </row>
    <row r="83" spans="1:6" s="203" customFormat="1" ht="31.5">
      <c r="A83" s="207" t="s">
        <v>88</v>
      </c>
      <c r="B83" s="208" t="s">
        <v>89</v>
      </c>
      <c r="C83" s="338">
        <f>C84+C85</f>
        <v>3417.6</v>
      </c>
      <c r="D83" s="338">
        <f>SUM(D84)</f>
        <v>54.52859</v>
      </c>
      <c r="E83" s="339">
        <f t="shared" si="2"/>
        <v>1.5955228815543072</v>
      </c>
      <c r="F83" s="339">
        <f t="shared" si="3"/>
        <v>-3363.07141</v>
      </c>
    </row>
    <row r="84" spans="1:6" ht="15.75">
      <c r="A84" s="209" t="s">
        <v>90</v>
      </c>
      <c r="B84" s="103" t="s">
        <v>91</v>
      </c>
      <c r="C84" s="340">
        <v>3367.6</v>
      </c>
      <c r="D84" s="340">
        <v>54.52859</v>
      </c>
      <c r="E84" s="341">
        <f t="shared" si="2"/>
        <v>1.6192121985984083</v>
      </c>
      <c r="F84" s="341">
        <f t="shared" si="3"/>
        <v>-3313.07141</v>
      </c>
    </row>
    <row r="85" spans="1:6" ht="15.75">
      <c r="A85" s="209" t="s">
        <v>92</v>
      </c>
      <c r="B85" s="103" t="s">
        <v>93</v>
      </c>
      <c r="C85" s="340">
        <v>50</v>
      </c>
      <c r="D85" s="340"/>
      <c r="E85" s="341">
        <f t="shared" si="2"/>
        <v>0</v>
      </c>
      <c r="F85" s="341">
        <f t="shared" si="3"/>
        <v>-50</v>
      </c>
    </row>
    <row r="86" spans="1:6" s="203" customFormat="1" ht="15.75">
      <c r="A86" s="207" t="s">
        <v>94</v>
      </c>
      <c r="B86" s="208" t="s">
        <v>95</v>
      </c>
      <c r="C86" s="338">
        <f>SUM(C87:C92)</f>
        <v>62903.100000000006</v>
      </c>
      <c r="D86" s="338">
        <f>SUM(D87:D92)</f>
        <v>-125.85337000000001</v>
      </c>
      <c r="E86" s="339">
        <f t="shared" si="2"/>
        <v>-0.20007498835510493</v>
      </c>
      <c r="F86" s="339">
        <f t="shared" si="3"/>
        <v>-63028.95337</v>
      </c>
    </row>
    <row r="87" spans="1:6" ht="15.75">
      <c r="A87" s="209" t="s">
        <v>96</v>
      </c>
      <c r="B87" s="103" t="s">
        <v>147</v>
      </c>
      <c r="C87" s="340">
        <v>35375.332</v>
      </c>
      <c r="D87" s="340">
        <v>-133.59055</v>
      </c>
      <c r="E87" s="341">
        <f t="shared" si="2"/>
        <v>-0.3776375865532513</v>
      </c>
      <c r="F87" s="341">
        <f t="shared" si="3"/>
        <v>-35508.92255</v>
      </c>
    </row>
    <row r="88" spans="1:6" ht="15.75">
      <c r="A88" s="209" t="s">
        <v>97</v>
      </c>
      <c r="B88" s="103" t="s">
        <v>98</v>
      </c>
      <c r="C88" s="340">
        <v>16730.71</v>
      </c>
      <c r="D88" s="340">
        <v>2</v>
      </c>
      <c r="E88" s="341">
        <f t="shared" si="2"/>
        <v>0.011954065308645002</v>
      </c>
      <c r="F88" s="341">
        <f t="shared" si="3"/>
        <v>-16728.71</v>
      </c>
    </row>
    <row r="89" spans="1:6" ht="15.75">
      <c r="A89" s="209" t="s">
        <v>99</v>
      </c>
      <c r="B89" s="103" t="s">
        <v>141</v>
      </c>
      <c r="C89" s="340">
        <v>477.426</v>
      </c>
      <c r="D89" s="340">
        <v>0</v>
      </c>
      <c r="E89" s="341">
        <f t="shared" si="2"/>
        <v>0</v>
      </c>
      <c r="F89" s="341">
        <f t="shared" si="3"/>
        <v>-477.426</v>
      </c>
    </row>
    <row r="90" spans="1:6" ht="15.75">
      <c r="A90" s="209" t="s">
        <v>100</v>
      </c>
      <c r="B90" s="104" t="s">
        <v>101</v>
      </c>
      <c r="C90" s="340">
        <v>4769.832</v>
      </c>
      <c r="D90" s="340">
        <v>23</v>
      </c>
      <c r="E90" s="341">
        <f t="shared" si="2"/>
        <v>0.48219727654978206</v>
      </c>
      <c r="F90" s="341">
        <f t="shared" si="3"/>
        <v>-4746.832</v>
      </c>
    </row>
    <row r="91" spans="1:6" ht="15.75">
      <c r="A91" s="209" t="s">
        <v>102</v>
      </c>
      <c r="B91" s="103" t="s">
        <v>103</v>
      </c>
      <c r="C91" s="340">
        <v>5549.8</v>
      </c>
      <c r="D91" s="340">
        <v>-17.26282</v>
      </c>
      <c r="E91" s="341">
        <f t="shared" si="2"/>
        <v>-0.3110530109193124</v>
      </c>
      <c r="F91" s="341">
        <f t="shared" si="3"/>
        <v>-5567.06282</v>
      </c>
    </row>
    <row r="92" spans="1:6" ht="15.75">
      <c r="A92" s="209" t="s">
        <v>104</v>
      </c>
      <c r="B92" s="103" t="s">
        <v>220</v>
      </c>
      <c r="C92" s="340"/>
      <c r="D92" s="340"/>
      <c r="E92" s="341" t="e">
        <f t="shared" si="2"/>
        <v>#DIV/0!</v>
      </c>
      <c r="F92" s="341">
        <f t="shared" si="3"/>
        <v>0</v>
      </c>
    </row>
    <row r="93" spans="1:6" s="203" customFormat="1" ht="15.75">
      <c r="A93" s="214">
        <v>1000</v>
      </c>
      <c r="B93" s="215" t="s">
        <v>106</v>
      </c>
      <c r="C93" s="338">
        <f>SUM(C94:C97)</f>
        <v>3792.9</v>
      </c>
      <c r="D93" s="338">
        <f>SUM(D94:D97)</f>
        <v>0</v>
      </c>
      <c r="E93" s="339">
        <f t="shared" si="2"/>
        <v>0</v>
      </c>
      <c r="F93" s="339">
        <f t="shared" si="3"/>
        <v>-3792.9</v>
      </c>
    </row>
    <row r="94" spans="1:6" ht="15.75">
      <c r="A94" s="197">
        <v>1001</v>
      </c>
      <c r="B94" s="216" t="s">
        <v>153</v>
      </c>
      <c r="C94" s="340">
        <v>90</v>
      </c>
      <c r="D94" s="340">
        <v>0</v>
      </c>
      <c r="E94" s="341">
        <f t="shared" si="2"/>
        <v>0</v>
      </c>
      <c r="F94" s="341">
        <f t="shared" si="3"/>
        <v>-90</v>
      </c>
    </row>
    <row r="95" spans="1:6" ht="15.75">
      <c r="A95" s="197">
        <v>1003</v>
      </c>
      <c r="B95" s="216" t="s">
        <v>107</v>
      </c>
      <c r="C95" s="340">
        <v>2132.9</v>
      </c>
      <c r="D95" s="340">
        <v>0</v>
      </c>
      <c r="E95" s="341">
        <f t="shared" si="2"/>
        <v>0</v>
      </c>
      <c r="F95" s="341">
        <f t="shared" si="3"/>
        <v>-2132.9</v>
      </c>
    </row>
    <row r="96" spans="1:6" ht="15.75">
      <c r="A96" s="197">
        <v>1004</v>
      </c>
      <c r="B96" s="216" t="s">
        <v>108</v>
      </c>
      <c r="C96" s="340">
        <v>1570</v>
      </c>
      <c r="D96" s="340">
        <v>0</v>
      </c>
      <c r="E96" s="341">
        <f t="shared" si="2"/>
        <v>0</v>
      </c>
      <c r="F96" s="341">
        <f t="shared" si="3"/>
        <v>-1570</v>
      </c>
    </row>
    <row r="97" spans="1:6" ht="15.75">
      <c r="A97" s="209" t="s">
        <v>109</v>
      </c>
      <c r="B97" s="103" t="s">
        <v>110</v>
      </c>
      <c r="C97" s="340">
        <v>0</v>
      </c>
      <c r="D97" s="340">
        <v>0</v>
      </c>
      <c r="E97" s="341" t="e">
        <f t="shared" si="2"/>
        <v>#DIV/0!</v>
      </c>
      <c r="F97" s="341">
        <f t="shared" si="3"/>
        <v>0</v>
      </c>
    </row>
    <row r="98" spans="1:6" s="203" customFormat="1" ht="15.75">
      <c r="A98" s="214">
        <v>1100</v>
      </c>
      <c r="B98" s="215" t="s">
        <v>111</v>
      </c>
      <c r="C98" s="342">
        <f>C99+C100</f>
        <v>30233.8</v>
      </c>
      <c r="D98" s="342">
        <f>SUM(D99:D103)</f>
        <v>2412.6</v>
      </c>
      <c r="E98" s="339">
        <f t="shared" si="2"/>
        <v>7.979810675469176</v>
      </c>
      <c r="F98" s="339">
        <f t="shared" si="3"/>
        <v>-27821.2</v>
      </c>
    </row>
    <row r="99" spans="1:6" ht="15.75">
      <c r="A99" s="197">
        <v>1101</v>
      </c>
      <c r="B99" s="216" t="s">
        <v>112</v>
      </c>
      <c r="C99" s="343">
        <v>28197.7</v>
      </c>
      <c r="D99" s="340">
        <v>2412.6</v>
      </c>
      <c r="E99" s="341">
        <f t="shared" si="2"/>
        <v>8.556016980108307</v>
      </c>
      <c r="F99" s="341">
        <f t="shared" si="3"/>
        <v>-25785.100000000002</v>
      </c>
    </row>
    <row r="100" spans="1:6" ht="15.75">
      <c r="A100" s="197">
        <v>1102</v>
      </c>
      <c r="B100" s="216" t="s">
        <v>284</v>
      </c>
      <c r="C100" s="343">
        <v>2036.1</v>
      </c>
      <c r="D100" s="340">
        <v>0</v>
      </c>
      <c r="E100" s="341">
        <f t="shared" si="2"/>
        <v>0</v>
      </c>
      <c r="F100" s="341">
        <f t="shared" si="3"/>
        <v>-2036.1</v>
      </c>
    </row>
    <row r="101" spans="1:6" ht="15.75">
      <c r="A101" s="197">
        <v>1103</v>
      </c>
      <c r="B101" s="216" t="s">
        <v>128</v>
      </c>
      <c r="C101" s="343">
        <v>1500</v>
      </c>
      <c r="D101" s="340">
        <v>0</v>
      </c>
      <c r="E101" s="341">
        <f t="shared" si="2"/>
        <v>0</v>
      </c>
      <c r="F101" s="341">
        <f t="shared" si="3"/>
        <v>-1500</v>
      </c>
    </row>
    <row r="102" spans="1:6" ht="15.75">
      <c r="A102" s="197">
        <v>1104</v>
      </c>
      <c r="B102" s="216" t="s">
        <v>129</v>
      </c>
      <c r="C102" s="343">
        <v>0</v>
      </c>
      <c r="D102" s="340">
        <v>0</v>
      </c>
      <c r="E102" s="341" t="e">
        <f t="shared" si="2"/>
        <v>#DIV/0!</v>
      </c>
      <c r="F102" s="341">
        <f t="shared" si="3"/>
        <v>0</v>
      </c>
    </row>
    <row r="103" spans="1:6" ht="31.5">
      <c r="A103" s="197">
        <v>1105</v>
      </c>
      <c r="B103" s="216" t="s">
        <v>228</v>
      </c>
      <c r="C103" s="343">
        <v>0</v>
      </c>
      <c r="D103" s="340">
        <v>0</v>
      </c>
      <c r="E103" s="341" t="e">
        <f t="shared" si="2"/>
        <v>#DIV/0!</v>
      </c>
      <c r="F103" s="341">
        <f t="shared" si="3"/>
        <v>0</v>
      </c>
    </row>
    <row r="104" spans="1:6" s="203" customFormat="1" ht="15.75">
      <c r="A104" s="214"/>
      <c r="B104" s="217" t="s">
        <v>114</v>
      </c>
      <c r="C104" s="342">
        <f>C54+C62+C64+C67+C72+C76+C78+C83+C86+C93+C98</f>
        <v>352919</v>
      </c>
      <c r="D104" s="342">
        <f>D54+D62+D64+D67+D72+D76+D78+D83+D86+D93+D98</f>
        <v>5705.90539</v>
      </c>
      <c r="E104" s="339">
        <f t="shared" si="2"/>
        <v>1.6167747811820843</v>
      </c>
      <c r="F104" s="339">
        <f t="shared" si="3"/>
        <v>-347213.09461000003</v>
      </c>
    </row>
    <row r="106" spans="1:2" s="265" customFormat="1" ht="12.75">
      <c r="A106" s="267" t="s">
        <v>115</v>
      </c>
      <c r="B106" s="267"/>
    </row>
    <row r="107" spans="1:3" s="265" customFormat="1" ht="12.75">
      <c r="A107" s="274" t="s">
        <v>116</v>
      </c>
      <c r="B107" s="274"/>
      <c r="C107" s="265" t="s">
        <v>117</v>
      </c>
    </row>
  </sheetData>
  <sheetProtection/>
  <mergeCells count="2">
    <mergeCell ref="A1:F1"/>
    <mergeCell ref="A2:F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90" zoomScaleSheetLayoutView="90" zoomScalePageLayoutView="0" workbookViewId="0" topLeftCell="A3">
      <selection activeCell="B58" sqref="B58"/>
    </sheetView>
  </sheetViews>
  <sheetFormatPr defaultColWidth="9.00390625" defaultRowHeight="12.75"/>
  <cols>
    <col min="1" max="1" width="16.00390625" style="275" customWidth="1"/>
    <col min="2" max="2" width="56.75390625" style="276" customWidth="1"/>
    <col min="3" max="4" width="14.875" style="266" customWidth="1"/>
    <col min="5" max="5" width="12.75390625" style="266" customWidth="1"/>
    <col min="6" max="6" width="9.625" style="266" customWidth="1"/>
    <col min="7" max="16384" width="9.125" style="266" customWidth="1"/>
  </cols>
  <sheetData>
    <row r="1" spans="1:7" ht="18" customHeight="1">
      <c r="A1" s="428" t="s">
        <v>286</v>
      </c>
      <c r="B1" s="428"/>
      <c r="C1" s="428"/>
      <c r="D1" s="428"/>
      <c r="E1" s="428"/>
      <c r="F1" s="428"/>
      <c r="G1" s="304"/>
    </row>
    <row r="2" spans="1:7" ht="18" customHeight="1">
      <c r="A2" s="428"/>
      <c r="B2" s="428"/>
      <c r="C2" s="428"/>
      <c r="D2" s="428"/>
      <c r="E2" s="428"/>
      <c r="F2" s="428"/>
      <c r="G2" s="304"/>
    </row>
    <row r="3" spans="1:7" ht="12.75">
      <c r="A3" s="304"/>
      <c r="B3" s="304"/>
      <c r="C3" s="304"/>
      <c r="D3" s="315"/>
      <c r="E3" s="304"/>
      <c r="F3" s="304"/>
      <c r="G3" s="304"/>
    </row>
    <row r="4" spans="1:7" s="265" customFormat="1" ht="63">
      <c r="A4" s="314" t="s">
        <v>0</v>
      </c>
      <c r="B4" s="314" t="s">
        <v>1</v>
      </c>
      <c r="C4" s="313" t="s">
        <v>302</v>
      </c>
      <c r="D4" s="312" t="s">
        <v>304</v>
      </c>
      <c r="E4" s="311" t="s">
        <v>2</v>
      </c>
      <c r="F4" s="310" t="s">
        <v>3</v>
      </c>
      <c r="G4" s="304"/>
    </row>
    <row r="5" spans="1:7" s="265" customFormat="1" ht="15.75">
      <c r="A5" s="303"/>
      <c r="B5" s="303" t="s">
        <v>4</v>
      </c>
      <c r="C5" s="293">
        <f>SUM(C6,C8,C10,C13,C15)</f>
        <v>330</v>
      </c>
      <c r="D5" s="293">
        <f>SUM(D6,D8,D10,D13,D15)</f>
        <v>2.4427399999999997</v>
      </c>
      <c r="E5" s="292">
        <f aca="true" t="shared" si="0" ref="E5:E36">D5/C5*100</f>
        <v>0.7402242424242423</v>
      </c>
      <c r="F5" s="292">
        <f aca="true" t="shared" si="1" ref="F5:F36">D5-C5</f>
        <v>-327.55726</v>
      </c>
      <c r="G5" s="304"/>
    </row>
    <row r="6" spans="1:7" s="265" customFormat="1" ht="15.75">
      <c r="A6" s="303">
        <v>1010000000</v>
      </c>
      <c r="B6" s="303" t="s">
        <v>5</v>
      </c>
      <c r="C6" s="293">
        <f>SUM(C7)</f>
        <v>128.8</v>
      </c>
      <c r="D6" s="293">
        <f>SUM(D7)</f>
        <v>1.78299</v>
      </c>
      <c r="E6" s="292">
        <f t="shared" si="0"/>
        <v>1.38430900621118</v>
      </c>
      <c r="F6" s="292">
        <f t="shared" si="1"/>
        <v>-127.01701000000001</v>
      </c>
      <c r="G6" s="304"/>
    </row>
    <row r="7" spans="1:7" s="265" customFormat="1" ht="15.75">
      <c r="A7" s="306">
        <v>1010200001</v>
      </c>
      <c r="B7" s="307" t="s">
        <v>6</v>
      </c>
      <c r="C7" s="309">
        <v>128.8</v>
      </c>
      <c r="D7" s="309">
        <v>1.78299</v>
      </c>
      <c r="E7" s="292">
        <f t="shared" si="0"/>
        <v>1.38430900621118</v>
      </c>
      <c r="F7" s="292">
        <f t="shared" si="1"/>
        <v>-127.01701000000001</v>
      </c>
      <c r="G7" s="304"/>
    </row>
    <row r="8" spans="1:7" s="265" customFormat="1" ht="15.75">
      <c r="A8" s="303">
        <v>1050000000</v>
      </c>
      <c r="B8" s="303" t="s">
        <v>7</v>
      </c>
      <c r="C8" s="293">
        <f>SUM(C9)</f>
        <v>10</v>
      </c>
      <c r="D8" s="293">
        <f>SUM(D9)</f>
        <v>0</v>
      </c>
      <c r="E8" s="292">
        <f t="shared" si="0"/>
        <v>0</v>
      </c>
      <c r="F8" s="292">
        <f t="shared" si="1"/>
        <v>-10</v>
      </c>
      <c r="G8" s="304"/>
    </row>
    <row r="9" spans="1:7" s="265" customFormat="1" ht="15.75">
      <c r="A9" s="306">
        <v>1050300001</v>
      </c>
      <c r="B9" s="306" t="s">
        <v>9</v>
      </c>
      <c r="C9" s="292">
        <v>10</v>
      </c>
      <c r="D9" s="292">
        <v>0</v>
      </c>
      <c r="E9" s="292">
        <f t="shared" si="0"/>
        <v>0</v>
      </c>
      <c r="F9" s="292">
        <f t="shared" si="1"/>
        <v>-10</v>
      </c>
      <c r="G9" s="304"/>
    </row>
    <row r="10" spans="1:7" s="265" customFormat="1" ht="15.75">
      <c r="A10" s="303">
        <v>1060000000</v>
      </c>
      <c r="B10" s="303" t="s">
        <v>10</v>
      </c>
      <c r="C10" s="293">
        <f>SUM(C11:C12)</f>
        <v>182.2</v>
      </c>
      <c r="D10" s="293">
        <f>SUM(D11:D12)</f>
        <v>0.35975</v>
      </c>
      <c r="E10" s="292">
        <f t="shared" si="0"/>
        <v>0.19744785949506038</v>
      </c>
      <c r="F10" s="292">
        <f t="shared" si="1"/>
        <v>-181.84025</v>
      </c>
      <c r="G10" s="304"/>
    </row>
    <row r="11" spans="1:7" s="265" customFormat="1" ht="15.75">
      <c r="A11" s="306">
        <v>1060600000</v>
      </c>
      <c r="B11" s="306" t="s">
        <v>11</v>
      </c>
      <c r="C11" s="292">
        <v>174.2</v>
      </c>
      <c r="D11" s="292">
        <v>0.00095</v>
      </c>
      <c r="E11" s="292">
        <f t="shared" si="0"/>
        <v>0.0005453501722158439</v>
      </c>
      <c r="F11" s="292">
        <f t="shared" si="1"/>
        <v>-174.19905</v>
      </c>
      <c r="G11" s="304"/>
    </row>
    <row r="12" spans="1:7" s="265" customFormat="1" ht="15" customHeight="1">
      <c r="A12" s="148">
        <v>1060103010</v>
      </c>
      <c r="B12" s="50" t="s">
        <v>12</v>
      </c>
      <c r="C12" s="164">
        <v>8</v>
      </c>
      <c r="D12" s="164">
        <v>0.3588</v>
      </c>
      <c r="E12" s="292">
        <f t="shared" si="0"/>
        <v>4.485</v>
      </c>
      <c r="F12" s="292">
        <f t="shared" si="1"/>
        <v>-7.6411999999999995</v>
      </c>
      <c r="G12" s="304"/>
    </row>
    <row r="13" spans="1:7" s="265" customFormat="1" ht="31.5">
      <c r="A13" s="303">
        <v>1070000000</v>
      </c>
      <c r="B13" s="305" t="s">
        <v>13</v>
      </c>
      <c r="C13" s="293">
        <f>SUM(C14)</f>
        <v>0</v>
      </c>
      <c r="D13" s="293">
        <f>SUM(D14)</f>
        <v>0</v>
      </c>
      <c r="E13" s="292" t="e">
        <f t="shared" si="0"/>
        <v>#DIV/0!</v>
      </c>
      <c r="F13" s="292">
        <f t="shared" si="1"/>
        <v>0</v>
      </c>
      <c r="G13" s="304"/>
    </row>
    <row r="14" spans="1:7" s="265" customFormat="1" ht="15.75">
      <c r="A14" s="306">
        <v>1070102001</v>
      </c>
      <c r="B14" s="306" t="s">
        <v>14</v>
      </c>
      <c r="C14" s="292"/>
      <c r="D14" s="292"/>
      <c r="E14" s="292" t="e">
        <f t="shared" si="0"/>
        <v>#DIV/0!</v>
      </c>
      <c r="F14" s="292">
        <f t="shared" si="1"/>
        <v>0</v>
      </c>
      <c r="G14" s="308"/>
    </row>
    <row r="15" spans="1:7" s="265" customFormat="1" ht="15.75">
      <c r="A15" s="303"/>
      <c r="B15" s="303" t="s">
        <v>15</v>
      </c>
      <c r="C15" s="293">
        <f>SUM(C16:C19)</f>
        <v>9</v>
      </c>
      <c r="D15" s="293">
        <f>SUM(D16:D19)</f>
        <v>0.3</v>
      </c>
      <c r="E15" s="292">
        <f t="shared" si="0"/>
        <v>3.3333333333333335</v>
      </c>
      <c r="F15" s="292">
        <f t="shared" si="1"/>
        <v>-8.7</v>
      </c>
      <c r="G15" s="304"/>
    </row>
    <row r="16" spans="1:7" s="265" customFormat="1" ht="15.75" hidden="1">
      <c r="A16" s="306">
        <v>1080301001</v>
      </c>
      <c r="B16" s="307" t="s">
        <v>16</v>
      </c>
      <c r="C16" s="292"/>
      <c r="D16" s="292"/>
      <c r="E16" s="292" t="e">
        <f t="shared" si="0"/>
        <v>#DIV/0!</v>
      </c>
      <c r="F16" s="292">
        <f t="shared" si="1"/>
        <v>0</v>
      </c>
      <c r="G16" s="304"/>
    </row>
    <row r="17" spans="1:7" s="265" customFormat="1" ht="31.5" customHeight="1">
      <c r="A17" s="306">
        <v>1080400001</v>
      </c>
      <c r="B17" s="307" t="s">
        <v>17</v>
      </c>
      <c r="C17" s="292">
        <v>9</v>
      </c>
      <c r="D17" s="292">
        <v>0.3</v>
      </c>
      <c r="E17" s="292">
        <f t="shared" si="0"/>
        <v>3.3333333333333335</v>
      </c>
      <c r="F17" s="292">
        <f t="shared" si="1"/>
        <v>-8.7</v>
      </c>
      <c r="G17" s="304"/>
    </row>
    <row r="18" spans="1:7" s="265" customFormat="1" ht="31.5" hidden="1">
      <c r="A18" s="306">
        <v>1080714001</v>
      </c>
      <c r="B18" s="307" t="s">
        <v>18</v>
      </c>
      <c r="C18" s="292"/>
      <c r="D18" s="292"/>
      <c r="E18" s="292" t="e">
        <f t="shared" si="0"/>
        <v>#DIV/0!</v>
      </c>
      <c r="F18" s="292">
        <f t="shared" si="1"/>
        <v>0</v>
      </c>
      <c r="G18" s="304"/>
    </row>
    <row r="19" spans="1:7" s="265" customFormat="1" ht="15.75">
      <c r="A19" s="306">
        <v>1090000000</v>
      </c>
      <c r="B19" s="307" t="s">
        <v>19</v>
      </c>
      <c r="C19" s="292"/>
      <c r="D19" s="292">
        <v>0</v>
      </c>
      <c r="E19" s="292" t="e">
        <f t="shared" si="0"/>
        <v>#DIV/0!</v>
      </c>
      <c r="F19" s="292">
        <f t="shared" si="1"/>
        <v>0</v>
      </c>
      <c r="G19" s="304"/>
    </row>
    <row r="20" spans="1:7" s="265" customFormat="1" ht="15.75">
      <c r="A20" s="303"/>
      <c r="B20" s="303" t="s">
        <v>20</v>
      </c>
      <c r="C20" s="293">
        <f>SUM(C21:C37)</f>
        <v>57</v>
      </c>
      <c r="D20" s="293">
        <f>SUM(D21:D36)</f>
        <v>0</v>
      </c>
      <c r="E20" s="292">
        <f t="shared" si="0"/>
        <v>0</v>
      </c>
      <c r="F20" s="292">
        <f t="shared" si="1"/>
        <v>-57</v>
      </c>
      <c r="G20" s="304"/>
    </row>
    <row r="21" spans="1:7" s="265" customFormat="1" ht="15" customHeight="1">
      <c r="A21" s="306">
        <v>1110501101</v>
      </c>
      <c r="B21" s="306" t="s">
        <v>22</v>
      </c>
      <c r="C21" s="292">
        <v>8</v>
      </c>
      <c r="D21" s="292">
        <v>0</v>
      </c>
      <c r="E21" s="292">
        <f t="shared" si="0"/>
        <v>0</v>
      </c>
      <c r="F21" s="292">
        <f t="shared" si="1"/>
        <v>-8</v>
      </c>
      <c r="G21" s="304"/>
    </row>
    <row r="22" spans="1:7" s="265" customFormat="1" ht="15" customHeight="1">
      <c r="A22" s="306">
        <v>1110503505</v>
      </c>
      <c r="B22" s="306" t="s">
        <v>23</v>
      </c>
      <c r="C22" s="292">
        <v>18</v>
      </c>
      <c r="D22" s="292">
        <v>0</v>
      </c>
      <c r="E22" s="292">
        <f t="shared" si="0"/>
        <v>0</v>
      </c>
      <c r="F22" s="292">
        <f t="shared" si="1"/>
        <v>-18</v>
      </c>
      <c r="G22" s="304"/>
    </row>
    <row r="23" spans="1:7" s="265" customFormat="1" ht="14.25" customHeight="1">
      <c r="A23" s="306">
        <v>1110701505</v>
      </c>
      <c r="B23" s="306" t="s">
        <v>24</v>
      </c>
      <c r="C23" s="292"/>
      <c r="D23" s="292"/>
      <c r="E23" s="292" t="e">
        <f t="shared" si="0"/>
        <v>#DIV/0!</v>
      </c>
      <c r="F23" s="292">
        <f t="shared" si="1"/>
        <v>0</v>
      </c>
      <c r="G23" s="304"/>
    </row>
    <row r="24" spans="1:7" s="265" customFormat="1" ht="13.5" customHeight="1">
      <c r="A24" s="306">
        <v>1120100001</v>
      </c>
      <c r="B24" s="307" t="s">
        <v>25</v>
      </c>
      <c r="C24" s="292"/>
      <c r="D24" s="292"/>
      <c r="E24" s="292" t="e">
        <f t="shared" si="0"/>
        <v>#DIV/0!</v>
      </c>
      <c r="F24" s="292">
        <f t="shared" si="1"/>
        <v>0</v>
      </c>
      <c r="G24" s="304"/>
    </row>
    <row r="25" spans="1:7" s="265" customFormat="1" ht="13.5" customHeight="1">
      <c r="A25" s="306">
        <v>1140601410</v>
      </c>
      <c r="B25" s="307" t="s">
        <v>27</v>
      </c>
      <c r="C25" s="292">
        <v>30</v>
      </c>
      <c r="D25" s="292">
        <v>0</v>
      </c>
      <c r="E25" s="292">
        <f t="shared" si="0"/>
        <v>0</v>
      </c>
      <c r="F25" s="292">
        <f t="shared" si="1"/>
        <v>-30</v>
      </c>
      <c r="G25" s="304"/>
    </row>
    <row r="26" spans="1:7" s="265" customFormat="1" ht="18" customHeight="1" hidden="1">
      <c r="A26" s="306">
        <v>1160000000</v>
      </c>
      <c r="B26" s="306" t="s">
        <v>28</v>
      </c>
      <c r="C26" s="292"/>
      <c r="D26" s="292"/>
      <c r="E26" s="292" t="e">
        <f t="shared" si="0"/>
        <v>#DIV/0!</v>
      </c>
      <c r="F26" s="292">
        <f t="shared" si="1"/>
        <v>0</v>
      </c>
      <c r="G26" s="304"/>
    </row>
    <row r="27" spans="1:7" s="265" customFormat="1" ht="18" customHeight="1" hidden="1">
      <c r="A27" s="306">
        <v>1160301001</v>
      </c>
      <c r="B27" s="307" t="s">
        <v>29</v>
      </c>
      <c r="C27" s="292"/>
      <c r="D27" s="292"/>
      <c r="E27" s="292" t="e">
        <f t="shared" si="0"/>
        <v>#DIV/0!</v>
      </c>
      <c r="F27" s="292">
        <f t="shared" si="1"/>
        <v>0</v>
      </c>
      <c r="G27" s="304"/>
    </row>
    <row r="28" spans="1:7" s="265" customFormat="1" ht="18" customHeight="1" hidden="1">
      <c r="A28" s="306">
        <v>1160303001</v>
      </c>
      <c r="B28" s="307" t="s">
        <v>30</v>
      </c>
      <c r="C28" s="292"/>
      <c r="D28" s="292"/>
      <c r="E28" s="292" t="e">
        <f t="shared" si="0"/>
        <v>#DIV/0!</v>
      </c>
      <c r="F28" s="292">
        <f t="shared" si="1"/>
        <v>0</v>
      </c>
      <c r="G28" s="304"/>
    </row>
    <row r="29" spans="1:7" s="265" customFormat="1" ht="15.75" customHeight="1" hidden="1">
      <c r="A29" s="306">
        <v>1160600000</v>
      </c>
      <c r="B29" s="307" t="s">
        <v>31</v>
      </c>
      <c r="C29" s="292"/>
      <c r="D29" s="292"/>
      <c r="E29" s="292" t="e">
        <f t="shared" si="0"/>
        <v>#DIV/0!</v>
      </c>
      <c r="F29" s="292">
        <f t="shared" si="1"/>
        <v>0</v>
      </c>
      <c r="G29" s="304"/>
    </row>
    <row r="30" spans="1:7" s="265" customFormat="1" ht="15" customHeight="1" hidden="1">
      <c r="A30" s="306">
        <v>1160800001</v>
      </c>
      <c r="B30" s="307" t="s">
        <v>32</v>
      </c>
      <c r="C30" s="292"/>
      <c r="D30" s="292"/>
      <c r="E30" s="292" t="e">
        <f t="shared" si="0"/>
        <v>#DIV/0!</v>
      </c>
      <c r="F30" s="292">
        <f t="shared" si="1"/>
        <v>0</v>
      </c>
      <c r="G30" s="304"/>
    </row>
    <row r="31" spans="1:7" s="265" customFormat="1" ht="15.75" customHeight="1" hidden="1">
      <c r="A31" s="306">
        <v>1162504001</v>
      </c>
      <c r="B31" s="307" t="s">
        <v>33</v>
      </c>
      <c r="C31" s="292"/>
      <c r="D31" s="292"/>
      <c r="E31" s="292" t="e">
        <f t="shared" si="0"/>
        <v>#DIV/0!</v>
      </c>
      <c r="F31" s="292">
        <f t="shared" si="1"/>
        <v>0</v>
      </c>
      <c r="G31" s="304"/>
    </row>
    <row r="32" spans="1:7" s="265" customFormat="1" ht="17.25" customHeight="1" hidden="1">
      <c r="A32" s="306">
        <v>1162700001</v>
      </c>
      <c r="B32" s="307" t="s">
        <v>34</v>
      </c>
      <c r="C32" s="292"/>
      <c r="D32" s="292"/>
      <c r="E32" s="292" t="e">
        <f t="shared" si="0"/>
        <v>#DIV/0!</v>
      </c>
      <c r="F32" s="292">
        <f t="shared" si="1"/>
        <v>0</v>
      </c>
      <c r="G32" s="304"/>
    </row>
    <row r="33" spans="1:7" s="265" customFormat="1" ht="16.5" customHeight="1" hidden="1">
      <c r="A33" s="306">
        <v>1162800001</v>
      </c>
      <c r="B33" s="307" t="s">
        <v>35</v>
      </c>
      <c r="C33" s="292"/>
      <c r="D33" s="292"/>
      <c r="E33" s="292" t="e">
        <f t="shared" si="0"/>
        <v>#DIV/0!</v>
      </c>
      <c r="F33" s="292">
        <f t="shared" si="1"/>
        <v>0</v>
      </c>
      <c r="G33" s="304"/>
    </row>
    <row r="34" spans="1:7" s="265" customFormat="1" ht="32.25" customHeight="1">
      <c r="A34" s="306">
        <v>1130305010</v>
      </c>
      <c r="B34" s="307" t="s">
        <v>275</v>
      </c>
      <c r="C34" s="292">
        <v>1</v>
      </c>
      <c r="D34" s="292"/>
      <c r="E34" s="292">
        <f t="shared" si="0"/>
        <v>0</v>
      </c>
      <c r="F34" s="292">
        <f t="shared" si="1"/>
        <v>-1</v>
      </c>
      <c r="G34" s="304"/>
    </row>
    <row r="35" spans="1:7" s="265" customFormat="1" ht="30.75" customHeight="1" hidden="1">
      <c r="A35" s="306">
        <v>1169000000</v>
      </c>
      <c r="B35" s="307" t="s">
        <v>37</v>
      </c>
      <c r="C35" s="292"/>
      <c r="D35" s="292"/>
      <c r="E35" s="292" t="e">
        <f t="shared" si="0"/>
        <v>#DIV/0!</v>
      </c>
      <c r="F35" s="292">
        <f t="shared" si="1"/>
        <v>0</v>
      </c>
      <c r="G35" s="304"/>
    </row>
    <row r="36" spans="1:7" s="265" customFormat="1" ht="15" customHeight="1">
      <c r="A36" s="306">
        <v>1170505005</v>
      </c>
      <c r="B36" s="306" t="s">
        <v>38</v>
      </c>
      <c r="C36" s="292">
        <v>0</v>
      </c>
      <c r="D36" s="292"/>
      <c r="E36" s="292" t="e">
        <f t="shared" si="0"/>
        <v>#DIV/0!</v>
      </c>
      <c r="F36" s="292">
        <f t="shared" si="1"/>
        <v>0</v>
      </c>
      <c r="G36" s="304"/>
    </row>
    <row r="37" spans="1:7" s="265" customFormat="1" ht="15" customHeight="1">
      <c r="A37" s="306">
        <v>1190500010</v>
      </c>
      <c r="B37" s="306" t="s">
        <v>214</v>
      </c>
      <c r="C37" s="292"/>
      <c r="D37" s="292"/>
      <c r="E37" s="292"/>
      <c r="F37" s="292"/>
      <c r="G37" s="304"/>
    </row>
    <row r="38" spans="1:7" s="265" customFormat="1" ht="15.75">
      <c r="A38" s="303"/>
      <c r="B38" s="303" t="s">
        <v>39</v>
      </c>
      <c r="C38" s="293">
        <f>SUM(C20,C5)</f>
        <v>387</v>
      </c>
      <c r="D38" s="293">
        <f>SUM(D20,D5)</f>
        <v>2.4427399999999997</v>
      </c>
      <c r="E38" s="292">
        <f aca="true" t="shared" si="2" ref="E38:E47">D38/C38*100</f>
        <v>0.6311989664082687</v>
      </c>
      <c r="F38" s="292">
        <f aca="true" t="shared" si="3" ref="F38:F47">D38-C38</f>
        <v>-384.55726</v>
      </c>
      <c r="G38" s="304"/>
    </row>
    <row r="39" spans="1:7" s="265" customFormat="1" ht="15.75">
      <c r="A39" s="303"/>
      <c r="B39" s="303" t="s">
        <v>40</v>
      </c>
      <c r="C39" s="293">
        <f>SUM(C40:C44)</f>
        <v>1620.249</v>
      </c>
      <c r="D39" s="293">
        <f>SUM(D40:D44)</f>
        <v>76.5</v>
      </c>
      <c r="E39" s="292">
        <f t="shared" si="2"/>
        <v>4.7214965107215</v>
      </c>
      <c r="F39" s="292">
        <f t="shared" si="3"/>
        <v>-1543.749</v>
      </c>
      <c r="G39" s="304"/>
    </row>
    <row r="40" spans="1:8" s="265" customFormat="1" ht="15.75">
      <c r="A40" s="306">
        <v>2020100000</v>
      </c>
      <c r="B40" s="306" t="s">
        <v>272</v>
      </c>
      <c r="C40" s="292">
        <v>836.7</v>
      </c>
      <c r="D40" s="292">
        <v>71.6</v>
      </c>
      <c r="E40" s="292">
        <f t="shared" si="2"/>
        <v>8.557427990916695</v>
      </c>
      <c r="F40" s="292">
        <f t="shared" si="3"/>
        <v>-765.1</v>
      </c>
      <c r="G40" s="304"/>
      <c r="H40" s="269"/>
    </row>
    <row r="41" spans="1:7" s="265" customFormat="1" ht="15.75">
      <c r="A41" s="306">
        <v>2020107010</v>
      </c>
      <c r="B41" s="306" t="s">
        <v>278</v>
      </c>
      <c r="C41" s="292">
        <v>628.2</v>
      </c>
      <c r="D41" s="292">
        <v>0</v>
      </c>
      <c r="E41" s="292"/>
      <c r="F41" s="292"/>
      <c r="G41" s="304"/>
    </row>
    <row r="42" spans="1:7" s="265" customFormat="1" ht="15.75">
      <c r="A42" s="306">
        <v>2020200000</v>
      </c>
      <c r="B42" s="306" t="s">
        <v>221</v>
      </c>
      <c r="C42" s="292">
        <v>97.1</v>
      </c>
      <c r="D42" s="292">
        <v>0</v>
      </c>
      <c r="E42" s="292">
        <f t="shared" si="2"/>
        <v>0</v>
      </c>
      <c r="F42" s="292">
        <f t="shared" si="3"/>
        <v>-97.1</v>
      </c>
      <c r="G42" s="304"/>
    </row>
    <row r="43" spans="1:7" s="265" customFormat="1" ht="15" customHeight="1">
      <c r="A43" s="306">
        <v>2020300000</v>
      </c>
      <c r="B43" s="306" t="s">
        <v>222</v>
      </c>
      <c r="C43" s="292">
        <v>58.249</v>
      </c>
      <c r="D43" s="292">
        <v>4.9</v>
      </c>
      <c r="E43" s="292">
        <f t="shared" si="2"/>
        <v>8.412161582173084</v>
      </c>
      <c r="F43" s="292">
        <f t="shared" si="3"/>
        <v>-53.349000000000004</v>
      </c>
      <c r="G43" s="304"/>
    </row>
    <row r="44" spans="1:7" s="265" customFormat="1" ht="15" customHeight="1">
      <c r="A44" s="306">
        <v>2020400000</v>
      </c>
      <c r="B44" s="306" t="s">
        <v>118</v>
      </c>
      <c r="C44" s="292">
        <v>0</v>
      </c>
      <c r="D44" s="292"/>
      <c r="E44" s="292" t="e">
        <f t="shared" si="2"/>
        <v>#DIV/0!</v>
      </c>
      <c r="F44" s="292">
        <f t="shared" si="3"/>
        <v>0</v>
      </c>
      <c r="G44" s="304"/>
    </row>
    <row r="45" spans="1:7" s="265" customFormat="1" ht="31.5">
      <c r="A45" s="303">
        <v>3000000000</v>
      </c>
      <c r="B45" s="305" t="s">
        <v>43</v>
      </c>
      <c r="C45" s="293">
        <v>7</v>
      </c>
      <c r="D45" s="293">
        <v>0</v>
      </c>
      <c r="E45" s="292">
        <f t="shared" si="2"/>
        <v>0</v>
      </c>
      <c r="F45" s="292">
        <f t="shared" si="3"/>
        <v>-7</v>
      </c>
      <c r="G45" s="304"/>
    </row>
    <row r="46" spans="1:7" s="265" customFormat="1" ht="15.75">
      <c r="A46" s="303"/>
      <c r="B46" s="303" t="s">
        <v>44</v>
      </c>
      <c r="C46" s="293">
        <f>SUM(C39,C38)</f>
        <v>2007.249</v>
      </c>
      <c r="D46" s="293">
        <f>SUM(D39,D38)</f>
        <v>78.94274</v>
      </c>
      <c r="E46" s="292">
        <f t="shared" si="2"/>
        <v>3.932882268218841</v>
      </c>
      <c r="F46" s="292">
        <f t="shared" si="3"/>
        <v>-1928.30626</v>
      </c>
      <c r="G46" s="304"/>
    </row>
    <row r="47" spans="1:7" s="265" customFormat="1" ht="15.75">
      <c r="A47" s="303"/>
      <c r="B47" s="302" t="s">
        <v>45</v>
      </c>
      <c r="C47" s="293">
        <f>C96-C46</f>
        <v>50.00000000000023</v>
      </c>
      <c r="D47" s="293">
        <f>D96-D46</f>
        <v>-68.34614</v>
      </c>
      <c r="E47" s="292">
        <f t="shared" si="2"/>
        <v>-136.6922799999994</v>
      </c>
      <c r="F47" s="292">
        <f t="shared" si="3"/>
        <v>-118.34614000000023</v>
      </c>
      <c r="G47" s="297"/>
    </row>
    <row r="48" spans="1:7" s="265" customFormat="1" ht="15" customHeight="1">
      <c r="A48" s="301"/>
      <c r="B48" s="300"/>
      <c r="C48" s="299"/>
      <c r="D48" s="299"/>
      <c r="E48" s="298"/>
      <c r="F48" s="298"/>
      <c r="G48" s="297"/>
    </row>
    <row r="49" spans="1:6" s="265" customFormat="1" ht="14.25" customHeight="1">
      <c r="A49" s="267"/>
      <c r="B49" s="268"/>
      <c r="C49" s="269"/>
      <c r="D49" s="269"/>
      <c r="E49" s="269"/>
      <c r="F49" s="269"/>
    </row>
    <row r="50" spans="1:7" s="265" customFormat="1" ht="15.75">
      <c r="A50" s="156"/>
      <c r="B50" s="65"/>
      <c r="C50" s="150"/>
      <c r="D50" s="150"/>
      <c r="E50" s="150"/>
      <c r="F50" s="150"/>
      <c r="G50" s="149"/>
    </row>
    <row r="51" spans="1:7" s="265" customFormat="1" ht="63">
      <c r="A51" s="157" t="s">
        <v>0</v>
      </c>
      <c r="B51" s="157" t="s">
        <v>46</v>
      </c>
      <c r="C51" s="295" t="s">
        <v>302</v>
      </c>
      <c r="D51" s="296" t="s">
        <v>304</v>
      </c>
      <c r="E51" s="295" t="s">
        <v>2</v>
      </c>
      <c r="F51" s="294" t="s">
        <v>3</v>
      </c>
      <c r="G51" s="149"/>
    </row>
    <row r="52" spans="1:7" s="265" customFormat="1" ht="15.75">
      <c r="A52" s="158">
        <v>1</v>
      </c>
      <c r="B52" s="159">
        <v>2</v>
      </c>
      <c r="C52" s="158">
        <v>3</v>
      </c>
      <c r="D52" s="159">
        <v>4</v>
      </c>
      <c r="E52" s="158">
        <v>5</v>
      </c>
      <c r="F52" s="159">
        <v>6</v>
      </c>
      <c r="G52" s="149"/>
    </row>
    <row r="53" spans="1:7" s="265" customFormat="1" ht="15.75">
      <c r="A53" s="160" t="s">
        <v>47</v>
      </c>
      <c r="B53" s="161" t="s">
        <v>48</v>
      </c>
      <c r="C53" s="162">
        <f>SUM(C54:C57)</f>
        <v>561.949</v>
      </c>
      <c r="D53" s="162">
        <f>SUM(D54:D57)</f>
        <v>7.5966</v>
      </c>
      <c r="E53" s="292">
        <f>D53/C53*100</f>
        <v>1.351830860095845</v>
      </c>
      <c r="F53" s="292">
        <f>D53-C53</f>
        <v>-554.3524</v>
      </c>
      <c r="G53" s="149"/>
    </row>
    <row r="54" spans="1:7" s="265" customFormat="1" ht="14.25" customHeight="1">
      <c r="A54" s="163" t="s">
        <v>49</v>
      </c>
      <c r="B54" s="50" t="s">
        <v>151</v>
      </c>
      <c r="C54" s="164">
        <v>546.949</v>
      </c>
      <c r="D54" s="164">
        <v>7.5966</v>
      </c>
      <c r="E54" s="292">
        <f>D54/C54*100</f>
        <v>1.38890463279026</v>
      </c>
      <c r="F54" s="292">
        <f>D54-C54</f>
        <v>-539.3524</v>
      </c>
      <c r="G54" s="149"/>
    </row>
    <row r="55" spans="1:7" s="265" customFormat="1" ht="15.75">
      <c r="A55" s="163" t="s">
        <v>156</v>
      </c>
      <c r="B55" s="50" t="s">
        <v>225</v>
      </c>
      <c r="C55" s="164">
        <v>10</v>
      </c>
      <c r="D55" s="164">
        <v>0</v>
      </c>
      <c r="E55" s="292"/>
      <c r="F55" s="292"/>
      <c r="G55" s="149"/>
    </row>
    <row r="56" spans="1:7" s="265" customFormat="1" ht="15.75">
      <c r="A56" s="163" t="s">
        <v>124</v>
      </c>
      <c r="B56" s="50" t="s">
        <v>152</v>
      </c>
      <c r="C56" s="164">
        <v>0</v>
      </c>
      <c r="D56" s="164">
        <v>0</v>
      </c>
      <c r="E56" s="292"/>
      <c r="F56" s="292"/>
      <c r="G56" s="149"/>
    </row>
    <row r="57" spans="1:7" s="265" customFormat="1" ht="15.75" customHeight="1">
      <c r="A57" s="45" t="s">
        <v>122</v>
      </c>
      <c r="B57" s="46" t="s">
        <v>306</v>
      </c>
      <c r="C57" s="164">
        <v>5</v>
      </c>
      <c r="D57" s="164">
        <v>0</v>
      </c>
      <c r="E57" s="292"/>
      <c r="F57" s="292"/>
      <c r="G57" s="149"/>
    </row>
    <row r="58" spans="1:7" s="265" customFormat="1" ht="15.75">
      <c r="A58" s="160" t="s">
        <v>51</v>
      </c>
      <c r="B58" s="161" t="s">
        <v>52</v>
      </c>
      <c r="C58" s="162">
        <f>C59</f>
        <v>58.2</v>
      </c>
      <c r="D58" s="162">
        <f>D59</f>
        <v>0</v>
      </c>
      <c r="E58" s="292">
        <f>D58/C58*100</f>
        <v>0</v>
      </c>
      <c r="F58" s="292">
        <f aca="true" t="shared" si="4" ref="F58:F96">D58-C58</f>
        <v>-58.2</v>
      </c>
      <c r="G58" s="149"/>
    </row>
    <row r="59" spans="1:6" s="265" customFormat="1" ht="15.75">
      <c r="A59" s="165" t="s">
        <v>53</v>
      </c>
      <c r="B59" s="50" t="s">
        <v>54</v>
      </c>
      <c r="C59" s="164">
        <v>58.2</v>
      </c>
      <c r="D59" s="164">
        <v>0</v>
      </c>
      <c r="E59" s="292">
        <f>D59/C59*100</f>
        <v>0</v>
      </c>
      <c r="F59" s="292">
        <f t="shared" si="4"/>
        <v>-58.2</v>
      </c>
    </row>
    <row r="60" spans="1:7" s="270" customFormat="1" ht="15" customHeight="1">
      <c r="A60" s="166" t="s">
        <v>55</v>
      </c>
      <c r="B60" s="167" t="s">
        <v>56</v>
      </c>
      <c r="C60" s="168">
        <f>C62</f>
        <v>50</v>
      </c>
      <c r="D60" s="168">
        <f>SUM(D61:D62)</f>
        <v>0</v>
      </c>
      <c r="E60" s="292">
        <f>D60/C60*100</f>
        <v>0</v>
      </c>
      <c r="F60" s="292">
        <f t="shared" si="4"/>
        <v>-50</v>
      </c>
      <c r="G60" s="169"/>
    </row>
    <row r="61" spans="1:7" s="270" customFormat="1" ht="15.75">
      <c r="A61" s="170" t="s">
        <v>57</v>
      </c>
      <c r="B61" s="171" t="s">
        <v>150</v>
      </c>
      <c r="C61" s="172">
        <v>0</v>
      </c>
      <c r="D61" s="172"/>
      <c r="E61" s="292"/>
      <c r="F61" s="292">
        <f t="shared" si="4"/>
        <v>0</v>
      </c>
      <c r="G61" s="169"/>
    </row>
    <row r="62" spans="1:7" s="270" customFormat="1" ht="15.75">
      <c r="A62" s="170" t="s">
        <v>59</v>
      </c>
      <c r="B62" s="171" t="s">
        <v>60</v>
      </c>
      <c r="C62" s="172">
        <v>50</v>
      </c>
      <c r="D62" s="172">
        <v>0</v>
      </c>
      <c r="E62" s="292">
        <f aca="true" t="shared" si="5" ref="E62:E68">D62/C62*100</f>
        <v>0</v>
      </c>
      <c r="F62" s="292">
        <f t="shared" si="4"/>
        <v>-50</v>
      </c>
      <c r="G62" s="169"/>
    </row>
    <row r="63" spans="1:7" s="265" customFormat="1" ht="18" customHeight="1" hidden="1">
      <c r="A63" s="160" t="s">
        <v>61</v>
      </c>
      <c r="B63" s="161" t="s">
        <v>62</v>
      </c>
      <c r="C63" s="162"/>
      <c r="D63" s="162"/>
      <c r="E63" s="292" t="e">
        <f t="shared" si="5"/>
        <v>#DIV/0!</v>
      </c>
      <c r="F63" s="292">
        <f t="shared" si="4"/>
        <v>0</v>
      </c>
      <c r="G63" s="149"/>
    </row>
    <row r="64" spans="1:7" s="265" customFormat="1" ht="13.5" customHeight="1" hidden="1">
      <c r="A64" s="163" t="s">
        <v>154</v>
      </c>
      <c r="B64" s="50" t="s">
        <v>150</v>
      </c>
      <c r="C64" s="164"/>
      <c r="D64" s="164"/>
      <c r="E64" s="292" t="e">
        <f t="shared" si="5"/>
        <v>#DIV/0!</v>
      </c>
      <c r="F64" s="292">
        <f t="shared" si="4"/>
        <v>0</v>
      </c>
      <c r="G64" s="149"/>
    </row>
    <row r="65" spans="1:7" s="265" customFormat="1" ht="15" customHeight="1" hidden="1">
      <c r="A65" s="163" t="s">
        <v>64</v>
      </c>
      <c r="B65" s="50" t="s">
        <v>65</v>
      </c>
      <c r="C65" s="164"/>
      <c r="D65" s="164"/>
      <c r="E65" s="292" t="e">
        <f t="shared" si="5"/>
        <v>#DIV/0!</v>
      </c>
      <c r="F65" s="292">
        <f t="shared" si="4"/>
        <v>0</v>
      </c>
      <c r="G65" s="149"/>
    </row>
    <row r="66" spans="1:7" s="265" customFormat="1" ht="20.25" customHeight="1" hidden="1">
      <c r="A66" s="163" t="s">
        <v>63</v>
      </c>
      <c r="B66" s="173" t="s">
        <v>143</v>
      </c>
      <c r="C66" s="164"/>
      <c r="D66" s="164"/>
      <c r="E66" s="292" t="e">
        <f t="shared" si="5"/>
        <v>#DIV/0!</v>
      </c>
      <c r="F66" s="292">
        <f t="shared" si="4"/>
        <v>0</v>
      </c>
      <c r="G66" s="149"/>
    </row>
    <row r="67" spans="1:7" s="265" customFormat="1" ht="15.75" hidden="1">
      <c r="A67" s="170" t="s">
        <v>131</v>
      </c>
      <c r="B67" s="171" t="s">
        <v>140</v>
      </c>
      <c r="C67" s="164">
        <v>36</v>
      </c>
      <c r="D67" s="164">
        <v>36</v>
      </c>
      <c r="E67" s="292">
        <f t="shared" si="5"/>
        <v>100</v>
      </c>
      <c r="F67" s="292">
        <f t="shared" si="4"/>
        <v>0</v>
      </c>
      <c r="G67" s="149"/>
    </row>
    <row r="68" spans="1:7" s="265" customFormat="1" ht="15.75">
      <c r="A68" s="160" t="s">
        <v>66</v>
      </c>
      <c r="B68" s="161" t="s">
        <v>67</v>
      </c>
      <c r="C68" s="162">
        <f>C70+C71</f>
        <v>411.1</v>
      </c>
      <c r="D68" s="162">
        <f>D70+D71</f>
        <v>0</v>
      </c>
      <c r="E68" s="292">
        <f t="shared" si="5"/>
        <v>0</v>
      </c>
      <c r="F68" s="292">
        <f t="shared" si="4"/>
        <v>-411.1</v>
      </c>
      <c r="G68" s="149"/>
    </row>
    <row r="69" spans="1:7" s="265" customFormat="1" ht="15.75" hidden="1">
      <c r="A69" s="163" t="s">
        <v>68</v>
      </c>
      <c r="B69" s="50" t="s">
        <v>69</v>
      </c>
      <c r="C69" s="164"/>
      <c r="D69" s="164"/>
      <c r="E69" s="292"/>
      <c r="F69" s="292">
        <f t="shared" si="4"/>
        <v>0</v>
      </c>
      <c r="G69" s="149"/>
    </row>
    <row r="70" spans="1:7" s="271" customFormat="1" ht="15.75">
      <c r="A70" s="163" t="s">
        <v>70</v>
      </c>
      <c r="B70" s="374" t="s">
        <v>281</v>
      </c>
      <c r="C70" s="164">
        <v>0</v>
      </c>
      <c r="D70" s="164">
        <v>0</v>
      </c>
      <c r="E70" s="292"/>
      <c r="F70" s="292">
        <f t="shared" si="4"/>
        <v>0</v>
      </c>
      <c r="G70" s="149"/>
    </row>
    <row r="71" spans="1:7" s="265" customFormat="1" ht="14.25" customHeight="1">
      <c r="A71" s="165" t="s">
        <v>72</v>
      </c>
      <c r="B71" s="50" t="s">
        <v>73</v>
      </c>
      <c r="C71" s="164">
        <v>411.1</v>
      </c>
      <c r="D71" s="164">
        <v>0</v>
      </c>
      <c r="E71" s="292">
        <f>D71/C71*100</f>
        <v>0</v>
      </c>
      <c r="F71" s="292">
        <f t="shared" si="4"/>
        <v>-411.1</v>
      </c>
      <c r="G71" s="174"/>
    </row>
    <row r="72" spans="1:7" s="271" customFormat="1" ht="15" customHeight="1" hidden="1">
      <c r="A72" s="160" t="s">
        <v>74</v>
      </c>
      <c r="B72" s="175" t="s">
        <v>75</v>
      </c>
      <c r="C72" s="162">
        <f>SUM(C73)</f>
        <v>0</v>
      </c>
      <c r="D72" s="162">
        <f>SUM(D73)</f>
        <v>0</v>
      </c>
      <c r="E72" s="292"/>
      <c r="F72" s="292">
        <f t="shared" si="4"/>
        <v>0</v>
      </c>
      <c r="G72" s="149"/>
    </row>
    <row r="73" spans="1:7" s="265" customFormat="1" ht="31.5" hidden="1">
      <c r="A73" s="163" t="s">
        <v>76</v>
      </c>
      <c r="B73" s="173" t="s">
        <v>77</v>
      </c>
      <c r="C73" s="164"/>
      <c r="D73" s="164"/>
      <c r="E73" s="292"/>
      <c r="F73" s="292">
        <f t="shared" si="4"/>
        <v>0</v>
      </c>
      <c r="G73" s="174"/>
    </row>
    <row r="74" spans="1:7" s="265" customFormat="1" ht="15" customHeight="1" hidden="1">
      <c r="A74" s="160" t="s">
        <v>78</v>
      </c>
      <c r="B74" s="175" t="s">
        <v>79</v>
      </c>
      <c r="C74" s="162">
        <f>SUM(C75:C78)</f>
        <v>0</v>
      </c>
      <c r="D74" s="162">
        <f>SUM(D75:D78)</f>
        <v>0</v>
      </c>
      <c r="E74" s="292"/>
      <c r="F74" s="292">
        <f t="shared" si="4"/>
        <v>0</v>
      </c>
      <c r="G74" s="149"/>
    </row>
    <row r="75" spans="1:7" s="265" customFormat="1" ht="15.75" hidden="1">
      <c r="A75" s="163" t="s">
        <v>80</v>
      </c>
      <c r="B75" s="173" t="s">
        <v>81</v>
      </c>
      <c r="C75" s="164"/>
      <c r="D75" s="164"/>
      <c r="E75" s="292" t="e">
        <f aca="true" t="shared" si="6" ref="E75:E80">D75/C75*100</f>
        <v>#DIV/0!</v>
      </c>
      <c r="F75" s="292">
        <f t="shared" si="4"/>
        <v>0</v>
      </c>
      <c r="G75" s="149"/>
    </row>
    <row r="76" spans="1:7" s="265" customFormat="1" ht="15.75" hidden="1">
      <c r="A76" s="163" t="s">
        <v>82</v>
      </c>
      <c r="B76" s="173" t="s">
        <v>83</v>
      </c>
      <c r="C76" s="164"/>
      <c r="D76" s="164"/>
      <c r="E76" s="292" t="e">
        <f t="shared" si="6"/>
        <v>#DIV/0!</v>
      </c>
      <c r="F76" s="292">
        <f t="shared" si="4"/>
        <v>0</v>
      </c>
      <c r="G76" s="149"/>
    </row>
    <row r="77" spans="1:7" s="265" customFormat="1" ht="15.75" hidden="1">
      <c r="A77" s="163" t="s">
        <v>84</v>
      </c>
      <c r="B77" s="173" t="s">
        <v>85</v>
      </c>
      <c r="C77" s="164"/>
      <c r="D77" s="164"/>
      <c r="E77" s="292" t="e">
        <f t="shared" si="6"/>
        <v>#DIV/0!</v>
      </c>
      <c r="F77" s="292">
        <f t="shared" si="4"/>
        <v>0</v>
      </c>
      <c r="G77" s="149"/>
    </row>
    <row r="78" spans="1:7" s="265" customFormat="1" ht="15.75" hidden="1">
      <c r="A78" s="163" t="s">
        <v>86</v>
      </c>
      <c r="B78" s="173" t="s">
        <v>87</v>
      </c>
      <c r="C78" s="164"/>
      <c r="D78" s="164"/>
      <c r="E78" s="292" t="e">
        <f t="shared" si="6"/>
        <v>#DIV/0!</v>
      </c>
      <c r="F78" s="292">
        <f t="shared" si="4"/>
        <v>0</v>
      </c>
      <c r="G78" s="149"/>
    </row>
    <row r="79" spans="1:7" s="265" customFormat="1" ht="31.5">
      <c r="A79" s="160" t="s">
        <v>88</v>
      </c>
      <c r="B79" s="161" t="s">
        <v>89</v>
      </c>
      <c r="C79" s="162">
        <f>SUM(C80:C81)</f>
        <v>893.2</v>
      </c>
      <c r="D79" s="162">
        <f>SUM(D80:D81)</f>
        <v>3</v>
      </c>
      <c r="E79" s="292">
        <f t="shared" si="6"/>
        <v>0.3358710255261979</v>
      </c>
      <c r="F79" s="292">
        <f t="shared" si="4"/>
        <v>-890.2</v>
      </c>
      <c r="G79" s="149"/>
    </row>
    <row r="80" spans="1:7" s="265" customFormat="1" ht="15.75">
      <c r="A80" s="163" t="s">
        <v>90</v>
      </c>
      <c r="B80" s="50" t="s">
        <v>305</v>
      </c>
      <c r="C80" s="164">
        <v>893.2</v>
      </c>
      <c r="D80" s="164">
        <v>3</v>
      </c>
      <c r="E80" s="292">
        <f t="shared" si="6"/>
        <v>0.3358710255261979</v>
      </c>
      <c r="F80" s="292">
        <f t="shared" si="4"/>
        <v>-890.2</v>
      </c>
      <c r="G80" s="149"/>
    </row>
    <row r="81" spans="1:7" s="265" customFormat="1" ht="15.75" hidden="1">
      <c r="A81" s="163" t="s">
        <v>92</v>
      </c>
      <c r="B81" s="50" t="s">
        <v>93</v>
      </c>
      <c r="C81" s="164"/>
      <c r="D81" s="164"/>
      <c r="E81" s="292"/>
      <c r="F81" s="292">
        <f t="shared" si="4"/>
        <v>0</v>
      </c>
      <c r="G81" s="149"/>
    </row>
    <row r="82" spans="1:7" s="265" customFormat="1" ht="14.25" customHeight="1">
      <c r="A82" s="160" t="s">
        <v>94</v>
      </c>
      <c r="B82" s="161" t="s">
        <v>95</v>
      </c>
      <c r="C82" s="162">
        <f>SUM(C83:C88)</f>
        <v>6</v>
      </c>
      <c r="D82" s="162">
        <f>SUM(D83:D88)</f>
        <v>0</v>
      </c>
      <c r="E82" s="292">
        <f aca="true" t="shared" si="7" ref="E82:E96">D82/C82*100</f>
        <v>0</v>
      </c>
      <c r="F82" s="292">
        <f t="shared" si="4"/>
        <v>-6</v>
      </c>
      <c r="G82" s="149"/>
    </row>
    <row r="83" spans="1:7" s="265" customFormat="1" ht="15.75" hidden="1">
      <c r="A83" s="163" t="s">
        <v>96</v>
      </c>
      <c r="B83" s="50" t="s">
        <v>148</v>
      </c>
      <c r="C83" s="164"/>
      <c r="D83" s="164"/>
      <c r="E83" s="292" t="e">
        <f t="shared" si="7"/>
        <v>#DIV/0!</v>
      </c>
      <c r="F83" s="292">
        <f t="shared" si="4"/>
        <v>0</v>
      </c>
      <c r="G83" s="149"/>
    </row>
    <row r="84" spans="1:7" s="265" customFormat="1" ht="15.75" hidden="1">
      <c r="A84" s="163" t="s">
        <v>97</v>
      </c>
      <c r="B84" s="50" t="s">
        <v>98</v>
      </c>
      <c r="C84" s="164"/>
      <c r="D84" s="164"/>
      <c r="E84" s="292" t="e">
        <f t="shared" si="7"/>
        <v>#DIV/0!</v>
      </c>
      <c r="F84" s="292">
        <f t="shared" si="4"/>
        <v>0</v>
      </c>
      <c r="G84" s="149"/>
    </row>
    <row r="85" spans="1:7" s="265" customFormat="1" ht="17.25" customHeight="1" hidden="1">
      <c r="A85" s="165" t="s">
        <v>99</v>
      </c>
      <c r="B85" s="50" t="s">
        <v>149</v>
      </c>
      <c r="C85" s="164"/>
      <c r="D85" s="164"/>
      <c r="E85" s="292" t="e">
        <f t="shared" si="7"/>
        <v>#DIV/0!</v>
      </c>
      <c r="F85" s="292">
        <f t="shared" si="4"/>
        <v>0</v>
      </c>
      <c r="G85" s="149"/>
    </row>
    <row r="86" spans="1:7" s="271" customFormat="1" ht="15.75" hidden="1">
      <c r="A86" s="176" t="s">
        <v>100</v>
      </c>
      <c r="B86" s="58" t="s">
        <v>101</v>
      </c>
      <c r="C86" s="164"/>
      <c r="D86" s="164"/>
      <c r="E86" s="292" t="e">
        <f t="shared" si="7"/>
        <v>#DIV/0!</v>
      </c>
      <c r="F86" s="292">
        <f t="shared" si="4"/>
        <v>0</v>
      </c>
      <c r="G86" s="149"/>
    </row>
    <row r="87" spans="1:7" s="265" customFormat="1" ht="17.25" customHeight="1">
      <c r="A87" s="165" t="s">
        <v>102</v>
      </c>
      <c r="B87" s="50" t="s">
        <v>103</v>
      </c>
      <c r="C87" s="164">
        <v>6</v>
      </c>
      <c r="D87" s="164">
        <v>0</v>
      </c>
      <c r="E87" s="292">
        <f t="shared" si="7"/>
        <v>0</v>
      </c>
      <c r="F87" s="292">
        <f t="shared" si="4"/>
        <v>-6</v>
      </c>
      <c r="G87" s="174"/>
    </row>
    <row r="88" spans="1:7" s="265" customFormat="1" ht="31.5" hidden="1">
      <c r="A88" s="165" t="s">
        <v>104</v>
      </c>
      <c r="B88" s="50" t="s">
        <v>105</v>
      </c>
      <c r="C88" s="164"/>
      <c r="D88" s="164"/>
      <c r="E88" s="292" t="e">
        <f t="shared" si="7"/>
        <v>#DIV/0!</v>
      </c>
      <c r="F88" s="292">
        <f t="shared" si="4"/>
        <v>0</v>
      </c>
      <c r="G88" s="149"/>
    </row>
    <row r="89" spans="1:7" s="265" customFormat="1" ht="15" customHeight="1">
      <c r="A89" s="177">
        <v>1000</v>
      </c>
      <c r="B89" s="178" t="s">
        <v>106</v>
      </c>
      <c r="C89" s="162">
        <f>SUM(C90:C92)</f>
        <v>76.8</v>
      </c>
      <c r="D89" s="162">
        <f>SUM(D90:D92)</f>
        <v>0</v>
      </c>
      <c r="E89" s="293">
        <f t="shared" si="7"/>
        <v>0</v>
      </c>
      <c r="F89" s="292">
        <f t="shared" si="4"/>
        <v>-76.8</v>
      </c>
      <c r="G89" s="149"/>
    </row>
    <row r="90" spans="1:7" s="265" customFormat="1" ht="14.25" customHeight="1">
      <c r="A90" s="272">
        <v>1003</v>
      </c>
      <c r="B90" s="180" t="s">
        <v>107</v>
      </c>
      <c r="C90" s="164">
        <v>76.8</v>
      </c>
      <c r="D90" s="164">
        <v>0</v>
      </c>
      <c r="E90" s="292">
        <f t="shared" si="7"/>
        <v>0</v>
      </c>
      <c r="F90" s="292">
        <f t="shared" si="4"/>
        <v>-76.8</v>
      </c>
      <c r="G90" s="149"/>
    </row>
    <row r="91" spans="1:7" s="265" customFormat="1" ht="15" customHeight="1">
      <c r="A91" s="272">
        <v>1004</v>
      </c>
      <c r="B91" s="180" t="s">
        <v>108</v>
      </c>
      <c r="C91" s="164"/>
      <c r="D91" s="164"/>
      <c r="E91" s="292" t="e">
        <f t="shared" si="7"/>
        <v>#DIV/0!</v>
      </c>
      <c r="F91" s="292">
        <f t="shared" si="4"/>
        <v>0</v>
      </c>
      <c r="G91" s="149"/>
    </row>
    <row r="92" spans="1:7" s="265" customFormat="1" ht="15.75" customHeight="1">
      <c r="A92" s="181" t="s">
        <v>109</v>
      </c>
      <c r="B92" s="50" t="s">
        <v>110</v>
      </c>
      <c r="C92" s="164"/>
      <c r="D92" s="164"/>
      <c r="E92" s="292" t="e">
        <f t="shared" si="7"/>
        <v>#DIV/0!</v>
      </c>
      <c r="F92" s="292">
        <f t="shared" si="4"/>
        <v>0</v>
      </c>
      <c r="G92" s="149"/>
    </row>
    <row r="93" spans="1:6" s="265" customFormat="1" ht="14.25" customHeight="1">
      <c r="A93" s="273">
        <v>1100</v>
      </c>
      <c r="B93" s="178" t="s">
        <v>111</v>
      </c>
      <c r="C93" s="162">
        <f>SUM(C94:C95)</f>
        <v>0</v>
      </c>
      <c r="D93" s="162">
        <f>SUM(D94:D95)</f>
        <v>0</v>
      </c>
      <c r="E93" s="292" t="e">
        <f t="shared" si="7"/>
        <v>#DIV/0!</v>
      </c>
      <c r="F93" s="292">
        <f t="shared" si="4"/>
        <v>0</v>
      </c>
    </row>
    <row r="94" spans="1:6" s="265" customFormat="1" ht="15.75" hidden="1">
      <c r="A94" s="179">
        <v>1104</v>
      </c>
      <c r="B94" s="180" t="s">
        <v>118</v>
      </c>
      <c r="C94" s="164"/>
      <c r="D94" s="164"/>
      <c r="E94" s="292" t="e">
        <f t="shared" si="7"/>
        <v>#DIV/0!</v>
      </c>
      <c r="F94" s="292">
        <f t="shared" si="4"/>
        <v>0</v>
      </c>
    </row>
    <row r="95" spans="1:6" s="265" customFormat="1" ht="15.75" hidden="1">
      <c r="A95" s="179">
        <v>1102</v>
      </c>
      <c r="B95" s="180" t="s">
        <v>113</v>
      </c>
      <c r="C95" s="164"/>
      <c r="D95" s="164"/>
      <c r="E95" s="292" t="e">
        <f t="shared" si="7"/>
        <v>#DIV/0!</v>
      </c>
      <c r="F95" s="292">
        <f t="shared" si="4"/>
        <v>0</v>
      </c>
    </row>
    <row r="96" spans="1:6" s="265" customFormat="1" ht="15.75">
      <c r="A96" s="179"/>
      <c r="B96" s="182" t="s">
        <v>114</v>
      </c>
      <c r="C96" s="162">
        <f>SUM(C53,C58,C60,C63,C68,C72,C74,C79,C82,C89,C93)</f>
        <v>2057.2490000000003</v>
      </c>
      <c r="D96" s="351">
        <f>SUM(D53,D58,D60,D63,D68,D72,D74,D79,D82,D89,D93)</f>
        <v>10.596599999999999</v>
      </c>
      <c r="E96" s="292">
        <f t="shared" si="7"/>
        <v>0.5150859229971674</v>
      </c>
      <c r="F96" s="292">
        <f t="shared" si="4"/>
        <v>-2046.6524000000002</v>
      </c>
    </row>
    <row r="97" spans="1:6" s="265" customFormat="1" ht="15.75">
      <c r="A97" s="156"/>
      <c r="B97" s="65"/>
      <c r="C97" s="149"/>
      <c r="D97" s="149"/>
      <c r="E97" s="149"/>
      <c r="F97" s="149"/>
    </row>
    <row r="98" spans="1:2" s="265" customFormat="1" ht="12.75">
      <c r="A98" s="267" t="s">
        <v>115</v>
      </c>
      <c r="B98" s="267"/>
    </row>
    <row r="99" spans="1:3" s="265" customFormat="1" ht="12.75">
      <c r="A99" s="274" t="s">
        <v>116</v>
      </c>
      <c r="B99" s="274"/>
      <c r="C99" s="265" t="s">
        <v>274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90" zoomScaleSheetLayoutView="90" zoomScalePageLayoutView="0" workbookViewId="0" topLeftCell="A50">
      <selection activeCell="D82" sqref="D82"/>
    </sheetView>
  </sheetViews>
  <sheetFormatPr defaultColWidth="9.00390625" defaultRowHeight="12.75"/>
  <cols>
    <col min="1" max="1" width="16.00390625" style="183" customWidth="1"/>
    <col min="2" max="2" width="56.75390625" style="184" customWidth="1"/>
    <col min="3" max="4" width="14.75390625" style="185" customWidth="1"/>
    <col min="5" max="5" width="12.75390625" style="185" customWidth="1"/>
    <col min="6" max="6" width="9.875" style="185" customWidth="1"/>
    <col min="7" max="16384" width="9.125" style="185" customWidth="1"/>
  </cols>
  <sheetData>
    <row r="1" spans="1:7" ht="18" customHeight="1">
      <c r="A1" s="429" t="s">
        <v>287</v>
      </c>
      <c r="B1" s="429"/>
      <c r="C1" s="429"/>
      <c r="D1" s="429"/>
      <c r="E1" s="429"/>
      <c r="F1" s="429"/>
      <c r="G1" s="186"/>
    </row>
    <row r="2" spans="1:7" ht="18" customHeight="1">
      <c r="A2" s="429"/>
      <c r="B2" s="429"/>
      <c r="C2" s="429"/>
      <c r="D2" s="429"/>
      <c r="E2" s="429"/>
      <c r="F2" s="429"/>
      <c r="G2" s="186"/>
    </row>
    <row r="3" spans="1:7" ht="8.25" customHeight="1">
      <c r="A3" s="186"/>
      <c r="B3" s="186"/>
      <c r="C3" s="344"/>
      <c r="D3" s="187" t="s">
        <v>277</v>
      </c>
      <c r="E3" s="186"/>
      <c r="F3" s="186"/>
      <c r="G3" s="186"/>
    </row>
    <row r="4" spans="1:7" s="149" customFormat="1" ht="63">
      <c r="A4" s="139" t="s">
        <v>0</v>
      </c>
      <c r="B4" s="139" t="s">
        <v>1</v>
      </c>
      <c r="C4" s="313" t="s">
        <v>302</v>
      </c>
      <c r="D4" s="296" t="s">
        <v>304</v>
      </c>
      <c r="E4" s="140" t="s">
        <v>2</v>
      </c>
      <c r="F4" s="141" t="s">
        <v>3</v>
      </c>
      <c r="G4" s="186"/>
    </row>
    <row r="5" spans="1:7" s="149" customFormat="1" ht="15.75">
      <c r="A5" s="142"/>
      <c r="B5" s="142" t="s">
        <v>4</v>
      </c>
      <c r="C5" s="293">
        <f>SUM(C6,C8,C10,C13,C15)</f>
        <v>1221.2</v>
      </c>
      <c r="D5" s="143">
        <f>SUM(D6,D8,D10,D13,D15)</f>
        <v>74.30846000000001</v>
      </c>
      <c r="E5" s="144">
        <f>D5/C5*100</f>
        <v>6.084872256796594</v>
      </c>
      <c r="F5" s="144">
        <f>D5-C5</f>
        <v>-1146.89154</v>
      </c>
      <c r="G5" s="186"/>
    </row>
    <row r="6" spans="1:7" s="149" customFormat="1" ht="15.75">
      <c r="A6" s="142">
        <v>1010000000</v>
      </c>
      <c r="B6" s="142" t="s">
        <v>5</v>
      </c>
      <c r="C6" s="293">
        <f>SUM(C7)</f>
        <v>839.6</v>
      </c>
      <c r="D6" s="143">
        <f>SUM(D7)</f>
        <v>44.72281</v>
      </c>
      <c r="E6" s="144">
        <f aca="true" t="shared" si="0" ref="E6:E46">D6/C6*100</f>
        <v>5.326680562172463</v>
      </c>
      <c r="F6" s="144">
        <f aca="true" t="shared" si="1" ref="F6:F46">D6-C6</f>
        <v>-794.87719</v>
      </c>
      <c r="G6" s="186"/>
    </row>
    <row r="7" spans="1:7" s="149" customFormat="1" ht="15.75">
      <c r="A7" s="145">
        <v>1010200001</v>
      </c>
      <c r="B7" s="146" t="s">
        <v>6</v>
      </c>
      <c r="C7" s="309">
        <v>839.6</v>
      </c>
      <c r="D7" s="147">
        <v>44.72281</v>
      </c>
      <c r="E7" s="144">
        <f t="shared" si="0"/>
        <v>5.326680562172463</v>
      </c>
      <c r="F7" s="144">
        <f t="shared" si="1"/>
        <v>-794.87719</v>
      </c>
      <c r="G7" s="186"/>
    </row>
    <row r="8" spans="1:7" s="149" customFormat="1" ht="15.75">
      <c r="A8" s="142">
        <v>1050000000</v>
      </c>
      <c r="B8" s="142" t="s">
        <v>7</v>
      </c>
      <c r="C8" s="293">
        <f>SUM(C9)</f>
        <v>14.5</v>
      </c>
      <c r="D8" s="143">
        <f>SUM(D9)</f>
        <v>0</v>
      </c>
      <c r="E8" s="144">
        <f t="shared" si="0"/>
        <v>0</v>
      </c>
      <c r="F8" s="144">
        <f t="shared" si="1"/>
        <v>-14.5</v>
      </c>
      <c r="G8" s="186"/>
    </row>
    <row r="9" spans="1:7" s="149" customFormat="1" ht="15.75">
      <c r="A9" s="145">
        <v>1050300001</v>
      </c>
      <c r="B9" s="145" t="s">
        <v>9</v>
      </c>
      <c r="C9" s="292">
        <v>14.5</v>
      </c>
      <c r="D9" s="144">
        <v>0</v>
      </c>
      <c r="E9" s="144">
        <f t="shared" si="0"/>
        <v>0</v>
      </c>
      <c r="F9" s="144">
        <f t="shared" si="1"/>
        <v>-14.5</v>
      </c>
      <c r="G9" s="186"/>
    </row>
    <row r="10" spans="1:7" s="149" customFormat="1" ht="15.75">
      <c r="A10" s="142">
        <v>1060000000</v>
      </c>
      <c r="B10" s="142" t="s">
        <v>10</v>
      </c>
      <c r="C10" s="293">
        <f>SUM(C11:C12)</f>
        <v>334.6</v>
      </c>
      <c r="D10" s="143">
        <f>SUM(D11:D12)</f>
        <v>27.31065</v>
      </c>
      <c r="E10" s="144">
        <f t="shared" si="0"/>
        <v>8.162178720860728</v>
      </c>
      <c r="F10" s="144">
        <f t="shared" si="1"/>
        <v>-307.28935</v>
      </c>
      <c r="G10" s="186"/>
    </row>
    <row r="11" spans="1:7" s="149" customFormat="1" ht="15.75">
      <c r="A11" s="145">
        <v>1060600000</v>
      </c>
      <c r="B11" s="145" t="s">
        <v>11</v>
      </c>
      <c r="C11" s="292">
        <v>299.8</v>
      </c>
      <c r="D11" s="144">
        <v>25.18778</v>
      </c>
      <c r="E11" s="144">
        <f t="shared" si="0"/>
        <v>8.401527685123416</v>
      </c>
      <c r="F11" s="144">
        <f t="shared" si="1"/>
        <v>-274.61222000000004</v>
      </c>
      <c r="G11" s="186"/>
    </row>
    <row r="12" spans="1:7" s="149" customFormat="1" ht="15.75">
      <c r="A12" s="148">
        <v>1060103010</v>
      </c>
      <c r="B12" s="50" t="s">
        <v>12</v>
      </c>
      <c r="C12" s="164">
        <v>34.8</v>
      </c>
      <c r="D12" s="164">
        <v>2.12287</v>
      </c>
      <c r="E12" s="144">
        <f t="shared" si="0"/>
        <v>6.1002011494252875</v>
      </c>
      <c r="F12" s="144">
        <f t="shared" si="1"/>
        <v>-32.67713</v>
      </c>
      <c r="G12" s="186"/>
    </row>
    <row r="13" spans="1:7" s="149" customFormat="1" ht="31.5">
      <c r="A13" s="142">
        <v>1070000000</v>
      </c>
      <c r="B13" s="151" t="s">
        <v>13</v>
      </c>
      <c r="C13" s="293">
        <f>SUM(C14)</f>
        <v>0</v>
      </c>
      <c r="D13" s="143">
        <f>SUM(D14)</f>
        <v>0</v>
      </c>
      <c r="E13" s="144" t="e">
        <f t="shared" si="0"/>
        <v>#DIV/0!</v>
      </c>
      <c r="F13" s="144">
        <f t="shared" si="1"/>
        <v>0</v>
      </c>
      <c r="G13" s="186"/>
    </row>
    <row r="14" spans="1:7" s="149" customFormat="1" ht="15.75">
      <c r="A14" s="145">
        <v>1070102001</v>
      </c>
      <c r="B14" s="145" t="s">
        <v>14</v>
      </c>
      <c r="C14" s="292">
        <v>0</v>
      </c>
      <c r="D14" s="144"/>
      <c r="E14" s="144" t="e">
        <f t="shared" si="0"/>
        <v>#DIV/0!</v>
      </c>
      <c r="F14" s="144">
        <f t="shared" si="1"/>
        <v>0</v>
      </c>
      <c r="G14" s="188"/>
    </row>
    <row r="15" spans="1:7" s="149" customFormat="1" ht="15.75">
      <c r="A15" s="142"/>
      <c r="B15" s="142" t="s">
        <v>15</v>
      </c>
      <c r="C15" s="293">
        <f>SUM(C16:C19)</f>
        <v>32.5</v>
      </c>
      <c r="D15" s="143">
        <f>SUM(D16:D19)</f>
        <v>2.275</v>
      </c>
      <c r="E15" s="144">
        <f t="shared" si="0"/>
        <v>6.999999999999999</v>
      </c>
      <c r="F15" s="144">
        <f t="shared" si="1"/>
        <v>-30.225</v>
      </c>
      <c r="G15" s="186"/>
    </row>
    <row r="16" spans="1:7" s="149" customFormat="1" ht="15.75" hidden="1">
      <c r="A16" s="145">
        <v>1080301001</v>
      </c>
      <c r="B16" s="146" t="s">
        <v>16</v>
      </c>
      <c r="C16" s="292"/>
      <c r="D16" s="144"/>
      <c r="E16" s="144" t="e">
        <f t="shared" si="0"/>
        <v>#DIV/0!</v>
      </c>
      <c r="F16" s="144">
        <f t="shared" si="1"/>
        <v>0</v>
      </c>
      <c r="G16" s="186"/>
    </row>
    <row r="17" spans="1:7" s="149" customFormat="1" ht="31.5">
      <c r="A17" s="145">
        <v>1080400001</v>
      </c>
      <c r="B17" s="146" t="s">
        <v>17</v>
      </c>
      <c r="C17" s="292">
        <v>32.5</v>
      </c>
      <c r="D17" s="144">
        <v>2.275</v>
      </c>
      <c r="E17" s="144">
        <f t="shared" si="0"/>
        <v>6.999999999999999</v>
      </c>
      <c r="F17" s="144">
        <f t="shared" si="1"/>
        <v>-30.225</v>
      </c>
      <c r="G17" s="186"/>
    </row>
    <row r="18" spans="1:7" s="149" customFormat="1" ht="17.25" customHeight="1">
      <c r="A18" s="145">
        <v>1080714001</v>
      </c>
      <c r="B18" s="146" t="s">
        <v>18</v>
      </c>
      <c r="C18" s="292"/>
      <c r="D18" s="144"/>
      <c r="E18" s="144" t="e">
        <f t="shared" si="0"/>
        <v>#DIV/0!</v>
      </c>
      <c r="F18" s="144">
        <f t="shared" si="1"/>
        <v>0</v>
      </c>
      <c r="G18" s="186"/>
    </row>
    <row r="19" spans="1:7" s="149" customFormat="1" ht="16.5" customHeight="1">
      <c r="A19" s="145">
        <v>1090000000</v>
      </c>
      <c r="B19" s="146" t="s">
        <v>19</v>
      </c>
      <c r="C19" s="292"/>
      <c r="D19" s="144"/>
      <c r="E19" s="144" t="e">
        <f t="shared" si="0"/>
        <v>#DIV/0!</v>
      </c>
      <c r="F19" s="144">
        <f t="shared" si="1"/>
        <v>0</v>
      </c>
      <c r="G19" s="186"/>
    </row>
    <row r="20" spans="1:7" s="149" customFormat="1" ht="15.75">
      <c r="A20" s="142"/>
      <c r="B20" s="142" t="s">
        <v>20</v>
      </c>
      <c r="C20" s="293">
        <f>SUM(C21:C37)</f>
        <v>242</v>
      </c>
      <c r="D20" s="143">
        <f>SUM(D21:D36)</f>
        <v>16.25247</v>
      </c>
      <c r="E20" s="144">
        <f t="shared" si="0"/>
        <v>6.715896694214877</v>
      </c>
      <c r="F20" s="144">
        <f t="shared" si="1"/>
        <v>-225.74753</v>
      </c>
      <c r="G20" s="186"/>
    </row>
    <row r="21" spans="1:7" s="149" customFormat="1" ht="15.75">
      <c r="A21" s="145">
        <v>1110501101</v>
      </c>
      <c r="B21" s="145" t="s">
        <v>22</v>
      </c>
      <c r="C21" s="292">
        <v>140</v>
      </c>
      <c r="D21" s="144">
        <v>16.25247</v>
      </c>
      <c r="E21" s="144">
        <f t="shared" si="0"/>
        <v>11.608907142857142</v>
      </c>
      <c r="F21" s="144">
        <f t="shared" si="1"/>
        <v>-123.74753</v>
      </c>
      <c r="G21" s="186"/>
    </row>
    <row r="22" spans="1:7" s="149" customFormat="1" ht="15.75">
      <c r="A22" s="145">
        <v>1110503505</v>
      </c>
      <c r="B22" s="145" t="s">
        <v>23</v>
      </c>
      <c r="C22" s="292">
        <v>0</v>
      </c>
      <c r="D22" s="144">
        <v>0</v>
      </c>
      <c r="E22" s="144" t="e">
        <f t="shared" si="0"/>
        <v>#DIV/0!</v>
      </c>
      <c r="F22" s="144">
        <f t="shared" si="1"/>
        <v>0</v>
      </c>
      <c r="G22" s="186"/>
    </row>
    <row r="23" spans="1:7" s="149" customFormat="1" ht="14.25" customHeight="1">
      <c r="A23" s="145">
        <v>1110701505</v>
      </c>
      <c r="B23" s="145" t="s">
        <v>24</v>
      </c>
      <c r="C23" s="292"/>
      <c r="D23" s="144"/>
      <c r="E23" s="144" t="e">
        <f t="shared" si="0"/>
        <v>#DIV/0!</v>
      </c>
      <c r="F23" s="144">
        <f t="shared" si="1"/>
        <v>0</v>
      </c>
      <c r="G23" s="186"/>
    </row>
    <row r="24" spans="1:7" s="149" customFormat="1" ht="14.25" customHeight="1">
      <c r="A24" s="145">
        <v>1120100001</v>
      </c>
      <c r="B24" s="146" t="s">
        <v>25</v>
      </c>
      <c r="C24" s="292"/>
      <c r="D24" s="144"/>
      <c r="E24" s="144" t="e">
        <f t="shared" si="0"/>
        <v>#DIV/0!</v>
      </c>
      <c r="F24" s="144">
        <f t="shared" si="1"/>
        <v>0</v>
      </c>
      <c r="G24" s="186"/>
    </row>
    <row r="25" spans="1:7" s="149" customFormat="1" ht="13.5" customHeight="1">
      <c r="A25" s="145">
        <v>1140601410</v>
      </c>
      <c r="B25" s="146" t="s">
        <v>27</v>
      </c>
      <c r="C25" s="292">
        <v>100</v>
      </c>
      <c r="D25" s="144">
        <v>0</v>
      </c>
      <c r="E25" s="144">
        <f t="shared" si="0"/>
        <v>0</v>
      </c>
      <c r="F25" s="144">
        <f t="shared" si="1"/>
        <v>-100</v>
      </c>
      <c r="G25" s="186"/>
    </row>
    <row r="26" spans="1:7" s="149" customFormat="1" ht="14.25" customHeight="1" hidden="1">
      <c r="A26" s="145">
        <v>1160000000</v>
      </c>
      <c r="B26" s="145" t="s">
        <v>28</v>
      </c>
      <c r="C26" s="292"/>
      <c r="D26" s="144"/>
      <c r="E26" s="144" t="e">
        <f t="shared" si="0"/>
        <v>#DIV/0!</v>
      </c>
      <c r="F26" s="144">
        <f t="shared" si="1"/>
        <v>0</v>
      </c>
      <c r="G26" s="186"/>
    </row>
    <row r="27" spans="1:7" s="149" customFormat="1" ht="15.75" hidden="1">
      <c r="A27" s="145">
        <v>1160301001</v>
      </c>
      <c r="B27" s="146" t="s">
        <v>29</v>
      </c>
      <c r="C27" s="292"/>
      <c r="D27" s="144"/>
      <c r="E27" s="144" t="e">
        <f t="shared" si="0"/>
        <v>#DIV/0!</v>
      </c>
      <c r="F27" s="144">
        <f t="shared" si="1"/>
        <v>0</v>
      </c>
      <c r="G27" s="186"/>
    </row>
    <row r="28" spans="1:7" s="149" customFormat="1" ht="15.75" hidden="1">
      <c r="A28" s="145">
        <v>1160303001</v>
      </c>
      <c r="B28" s="146" t="s">
        <v>30</v>
      </c>
      <c r="C28" s="292"/>
      <c r="D28" s="144"/>
      <c r="E28" s="144" t="e">
        <f t="shared" si="0"/>
        <v>#DIV/0!</v>
      </c>
      <c r="F28" s="144">
        <f t="shared" si="1"/>
        <v>0</v>
      </c>
      <c r="G28" s="186"/>
    </row>
    <row r="29" spans="1:7" s="149" customFormat="1" ht="31.5" hidden="1">
      <c r="A29" s="145">
        <v>1160600000</v>
      </c>
      <c r="B29" s="146" t="s">
        <v>31</v>
      </c>
      <c r="C29" s="292"/>
      <c r="D29" s="144"/>
      <c r="E29" s="144" t="e">
        <f t="shared" si="0"/>
        <v>#DIV/0!</v>
      </c>
      <c r="F29" s="144">
        <f t="shared" si="1"/>
        <v>0</v>
      </c>
      <c r="G29" s="186"/>
    </row>
    <row r="30" spans="1:7" s="149" customFormat="1" ht="31.5" hidden="1">
      <c r="A30" s="145">
        <v>1160800001</v>
      </c>
      <c r="B30" s="146" t="s">
        <v>32</v>
      </c>
      <c r="C30" s="292"/>
      <c r="D30" s="144"/>
      <c r="E30" s="144" t="e">
        <f t="shared" si="0"/>
        <v>#DIV/0!</v>
      </c>
      <c r="F30" s="144">
        <f t="shared" si="1"/>
        <v>0</v>
      </c>
      <c r="G30" s="186"/>
    </row>
    <row r="31" spans="1:7" s="149" customFormat="1" ht="15.75" hidden="1">
      <c r="A31" s="145">
        <v>1162504001</v>
      </c>
      <c r="B31" s="146" t="s">
        <v>33</v>
      </c>
      <c r="C31" s="292"/>
      <c r="D31" s="144"/>
      <c r="E31" s="144" t="e">
        <f t="shared" si="0"/>
        <v>#DIV/0!</v>
      </c>
      <c r="F31" s="144">
        <f t="shared" si="1"/>
        <v>0</v>
      </c>
      <c r="G31" s="186"/>
    </row>
    <row r="32" spans="1:7" s="149" customFormat="1" ht="15.75" hidden="1">
      <c r="A32" s="145">
        <v>1162700001</v>
      </c>
      <c r="B32" s="146" t="s">
        <v>34</v>
      </c>
      <c r="C32" s="292"/>
      <c r="D32" s="144"/>
      <c r="E32" s="144" t="e">
        <f t="shared" si="0"/>
        <v>#DIV/0!</v>
      </c>
      <c r="F32" s="144">
        <f t="shared" si="1"/>
        <v>0</v>
      </c>
      <c r="G32" s="186"/>
    </row>
    <row r="33" spans="1:7" s="149" customFormat="1" ht="15.75" hidden="1">
      <c r="A33" s="145">
        <v>1162800001</v>
      </c>
      <c r="B33" s="146" t="s">
        <v>35</v>
      </c>
      <c r="C33" s="292"/>
      <c r="D33" s="144"/>
      <c r="E33" s="144" t="e">
        <f t="shared" si="0"/>
        <v>#DIV/0!</v>
      </c>
      <c r="F33" s="144">
        <f t="shared" si="1"/>
        <v>0</v>
      </c>
      <c r="G33" s="186"/>
    </row>
    <row r="34" spans="1:7" s="265" customFormat="1" ht="32.25" customHeight="1">
      <c r="A34" s="306">
        <v>1130305010</v>
      </c>
      <c r="B34" s="307" t="s">
        <v>275</v>
      </c>
      <c r="C34" s="292">
        <v>2</v>
      </c>
      <c r="D34" s="292"/>
      <c r="E34" s="292">
        <f t="shared" si="0"/>
        <v>0</v>
      </c>
      <c r="F34" s="292">
        <f t="shared" si="1"/>
        <v>-2</v>
      </c>
      <c r="G34" s="304"/>
    </row>
    <row r="35" spans="1:7" s="149" customFormat="1" ht="14.25" customHeight="1">
      <c r="A35" s="145">
        <v>1169000000</v>
      </c>
      <c r="B35" s="146" t="s">
        <v>37</v>
      </c>
      <c r="C35" s="292"/>
      <c r="D35" s="144"/>
      <c r="E35" s="144" t="e">
        <f t="shared" si="0"/>
        <v>#DIV/0!</v>
      </c>
      <c r="F35" s="144">
        <f t="shared" si="1"/>
        <v>0</v>
      </c>
      <c r="G35" s="186"/>
    </row>
    <row r="36" spans="1:7" s="149" customFormat="1" ht="15" customHeight="1">
      <c r="A36" s="145">
        <v>1170505005</v>
      </c>
      <c r="B36" s="145" t="s">
        <v>38</v>
      </c>
      <c r="C36" s="292"/>
      <c r="D36" s="144">
        <v>0</v>
      </c>
      <c r="E36" s="144" t="e">
        <f t="shared" si="0"/>
        <v>#DIV/0!</v>
      </c>
      <c r="F36" s="144">
        <f t="shared" si="1"/>
        <v>0</v>
      </c>
      <c r="G36" s="186"/>
    </row>
    <row r="37" spans="1:7" s="149" customFormat="1" ht="18" customHeight="1" hidden="1">
      <c r="A37" s="10">
        <v>1190500010</v>
      </c>
      <c r="B37" s="10" t="s">
        <v>214</v>
      </c>
      <c r="C37" s="345"/>
      <c r="D37" s="8"/>
      <c r="E37" s="8"/>
      <c r="F37" s="8"/>
      <c r="G37" s="186"/>
    </row>
    <row r="38" spans="1:7" s="149" customFormat="1" ht="15.75">
      <c r="A38" s="142"/>
      <c r="B38" s="142" t="s">
        <v>39</v>
      </c>
      <c r="C38" s="293">
        <f>SUM(C20,C5)</f>
        <v>1463.2</v>
      </c>
      <c r="D38" s="143">
        <f>SUM(D20,D5)</f>
        <v>90.56093000000001</v>
      </c>
      <c r="E38" s="144">
        <f t="shared" si="0"/>
        <v>6.189237971569164</v>
      </c>
      <c r="F38" s="144">
        <f t="shared" si="1"/>
        <v>-1372.63907</v>
      </c>
      <c r="G38" s="186"/>
    </row>
    <row r="39" spans="1:7" s="149" customFormat="1" ht="15.75">
      <c r="A39" s="142"/>
      <c r="B39" s="142" t="s">
        <v>40</v>
      </c>
      <c r="C39" s="293">
        <f>SUM(C40:C43)</f>
        <v>3429.876</v>
      </c>
      <c r="D39" s="143">
        <f>SUM(D40:D43)</f>
        <v>263.1</v>
      </c>
      <c r="E39" s="144">
        <f t="shared" si="0"/>
        <v>7.670831248709867</v>
      </c>
      <c r="F39" s="144">
        <f t="shared" si="1"/>
        <v>-3166.7760000000003</v>
      </c>
      <c r="G39" s="186"/>
    </row>
    <row r="40" spans="1:7" s="149" customFormat="1" ht="15.75">
      <c r="A40" s="145">
        <v>2020100000</v>
      </c>
      <c r="B40" s="145" t="s">
        <v>272</v>
      </c>
      <c r="C40" s="292">
        <v>2963</v>
      </c>
      <c r="D40" s="144">
        <v>253.5</v>
      </c>
      <c r="E40" s="144">
        <f t="shared" si="0"/>
        <v>8.5555180560243</v>
      </c>
      <c r="F40" s="144">
        <f t="shared" si="1"/>
        <v>-2709.5</v>
      </c>
      <c r="G40" s="186"/>
    </row>
    <row r="41" spans="1:7" s="149" customFormat="1" ht="15.75">
      <c r="A41" s="145">
        <v>2020200000</v>
      </c>
      <c r="B41" s="145" t="s">
        <v>221</v>
      </c>
      <c r="C41" s="144">
        <v>351.3</v>
      </c>
      <c r="D41" s="144">
        <v>0</v>
      </c>
      <c r="E41" s="144">
        <f t="shared" si="0"/>
        <v>0</v>
      </c>
      <c r="F41" s="144">
        <f t="shared" si="1"/>
        <v>-351.3</v>
      </c>
      <c r="G41" s="186"/>
    </row>
    <row r="42" spans="1:7" s="149" customFormat="1" ht="15.75">
      <c r="A42" s="145">
        <v>2020300000</v>
      </c>
      <c r="B42" s="145" t="s">
        <v>222</v>
      </c>
      <c r="C42" s="144">
        <v>115.576</v>
      </c>
      <c r="D42" s="144">
        <v>9.6</v>
      </c>
      <c r="E42" s="144">
        <f t="shared" si="0"/>
        <v>8.306222745206618</v>
      </c>
      <c r="F42" s="144">
        <f t="shared" si="1"/>
        <v>-105.976</v>
      </c>
      <c r="G42" s="186"/>
    </row>
    <row r="43" spans="1:7" s="149" customFormat="1" ht="15.75">
      <c r="A43" s="145">
        <v>2020400000</v>
      </c>
      <c r="B43" s="145" t="s">
        <v>118</v>
      </c>
      <c r="C43" s="292">
        <v>0</v>
      </c>
      <c r="D43" s="144"/>
      <c r="E43" s="144" t="e">
        <f>D43/C43*100</f>
        <v>#DIV/0!</v>
      </c>
      <c r="F43" s="144">
        <f>D43-C43</f>
        <v>0</v>
      </c>
      <c r="G43" s="186"/>
    </row>
    <row r="44" spans="1:7" s="149" customFormat="1" ht="31.5">
      <c r="A44" s="142">
        <v>3000000000</v>
      </c>
      <c r="B44" s="151" t="s">
        <v>43</v>
      </c>
      <c r="C44" s="293">
        <v>27</v>
      </c>
      <c r="D44" s="143">
        <v>0</v>
      </c>
      <c r="E44" s="144">
        <f t="shared" si="0"/>
        <v>0</v>
      </c>
      <c r="F44" s="144">
        <f t="shared" si="1"/>
        <v>-27</v>
      </c>
      <c r="G44" s="186"/>
    </row>
    <row r="45" spans="1:7" s="149" customFormat="1" ht="15.75">
      <c r="A45" s="142"/>
      <c r="B45" s="142" t="s">
        <v>44</v>
      </c>
      <c r="C45" s="293">
        <f>SUM(C39,C38)</f>
        <v>4893.076</v>
      </c>
      <c r="D45" s="293">
        <f>SUM(D39,D38)</f>
        <v>353.66093</v>
      </c>
      <c r="E45" s="144">
        <f t="shared" si="0"/>
        <v>7.227783300320698</v>
      </c>
      <c r="F45" s="144">
        <f t="shared" si="1"/>
        <v>-4539.41507</v>
      </c>
      <c r="G45" s="186"/>
    </row>
    <row r="46" spans="1:7" s="149" customFormat="1" ht="15.75">
      <c r="A46" s="142"/>
      <c r="B46" s="152" t="s">
        <v>45</v>
      </c>
      <c r="C46" s="293">
        <f>C96-C45</f>
        <v>0</v>
      </c>
      <c r="D46" s="143">
        <f>D96-D45</f>
        <v>-309.17343</v>
      </c>
      <c r="E46" s="144" t="e">
        <f t="shared" si="0"/>
        <v>#DIV/0!</v>
      </c>
      <c r="F46" s="144">
        <f t="shared" si="1"/>
        <v>-309.17343</v>
      </c>
      <c r="G46" s="189"/>
    </row>
    <row r="47" spans="1:7" s="149" customFormat="1" ht="15.75">
      <c r="A47" s="153"/>
      <c r="B47" s="154"/>
      <c r="C47" s="299"/>
      <c r="D47" s="155"/>
      <c r="E47" s="263"/>
      <c r="F47" s="263"/>
      <c r="G47" s="189"/>
    </row>
    <row r="48" spans="1:6" s="149" customFormat="1" ht="3" customHeight="1">
      <c r="A48" s="156"/>
      <c r="B48" s="65"/>
      <c r="C48" s="150"/>
      <c r="D48" s="150"/>
      <c r="E48" s="150"/>
      <c r="F48" s="150"/>
    </row>
    <row r="49" spans="1:6" s="149" customFormat="1" ht="15.75">
      <c r="A49" s="156"/>
      <c r="B49" s="65"/>
      <c r="C49" s="150"/>
      <c r="D49" s="150"/>
      <c r="E49" s="150"/>
      <c r="F49" s="150"/>
    </row>
    <row r="50" spans="1:6" s="149" customFormat="1" ht="63">
      <c r="A50" s="157" t="s">
        <v>0</v>
      </c>
      <c r="B50" s="157" t="s">
        <v>46</v>
      </c>
      <c r="C50" s="295" t="s">
        <v>302</v>
      </c>
      <c r="D50" s="296" t="s">
        <v>304</v>
      </c>
      <c r="E50" s="192" t="s">
        <v>2</v>
      </c>
      <c r="F50" s="194" t="s">
        <v>3</v>
      </c>
    </row>
    <row r="51" spans="1:6" s="149" customFormat="1" ht="15.75">
      <c r="A51" s="158">
        <v>1</v>
      </c>
      <c r="B51" s="159">
        <v>2</v>
      </c>
      <c r="C51" s="279">
        <v>3</v>
      </c>
      <c r="D51" s="159">
        <v>4</v>
      </c>
      <c r="E51" s="279">
        <v>5</v>
      </c>
      <c r="F51" s="159">
        <v>6</v>
      </c>
    </row>
    <row r="52" spans="1:6" s="149" customFormat="1" ht="15.75">
      <c r="A52" s="160" t="s">
        <v>47</v>
      </c>
      <c r="B52" s="161" t="s">
        <v>48</v>
      </c>
      <c r="C52" s="162">
        <f>SUM(C53:C56)</f>
        <v>950.976</v>
      </c>
      <c r="D52" s="162">
        <f>SUM(D53:D56)</f>
        <v>23.5</v>
      </c>
      <c r="E52" s="144">
        <f aca="true" t="shared" si="2" ref="E52:E96">D52/C52*100</f>
        <v>2.471145433743859</v>
      </c>
      <c r="F52" s="144">
        <f aca="true" t="shared" si="3" ref="F52:F96">D52-C52</f>
        <v>-927.476</v>
      </c>
    </row>
    <row r="53" spans="1:6" s="149" customFormat="1" ht="15.75">
      <c r="A53" s="163" t="s">
        <v>49</v>
      </c>
      <c r="B53" s="50" t="s">
        <v>50</v>
      </c>
      <c r="C53" s="164">
        <v>925.976</v>
      </c>
      <c r="D53" s="280">
        <v>23.5</v>
      </c>
      <c r="E53" s="144">
        <f t="shared" si="2"/>
        <v>2.537862752382351</v>
      </c>
      <c r="F53" s="144">
        <f t="shared" si="3"/>
        <v>-902.476</v>
      </c>
    </row>
    <row r="54" spans="1:6" s="149" customFormat="1" ht="15.75">
      <c r="A54" s="163" t="s">
        <v>156</v>
      </c>
      <c r="B54" s="50" t="s">
        <v>225</v>
      </c>
      <c r="C54" s="164">
        <v>10</v>
      </c>
      <c r="D54" s="280">
        <v>0</v>
      </c>
      <c r="E54" s="144"/>
      <c r="F54" s="144"/>
    </row>
    <row r="55" spans="1:6" s="149" customFormat="1" ht="15.75">
      <c r="A55" s="163" t="s">
        <v>124</v>
      </c>
      <c r="B55" s="103" t="s">
        <v>155</v>
      </c>
      <c r="C55" s="164">
        <v>0</v>
      </c>
      <c r="D55" s="164"/>
      <c r="E55" s="144"/>
      <c r="F55" s="144"/>
    </row>
    <row r="56" spans="1:6" s="149" customFormat="1" ht="15.75" customHeight="1">
      <c r="A56" s="45" t="s">
        <v>122</v>
      </c>
      <c r="B56" s="46" t="s">
        <v>306</v>
      </c>
      <c r="C56" s="164">
        <v>15</v>
      </c>
      <c r="D56" s="164"/>
      <c r="E56" s="144"/>
      <c r="F56" s="144"/>
    </row>
    <row r="57" spans="1:6" s="149" customFormat="1" ht="15.75">
      <c r="A57" s="160" t="s">
        <v>51</v>
      </c>
      <c r="B57" s="161" t="s">
        <v>52</v>
      </c>
      <c r="C57" s="162">
        <f>SUM(C58)</f>
        <v>115.4</v>
      </c>
      <c r="D57" s="162">
        <f>SUM(D58)</f>
        <v>0</v>
      </c>
      <c r="E57" s="144">
        <f t="shared" si="2"/>
        <v>0</v>
      </c>
      <c r="F57" s="144">
        <f t="shared" si="3"/>
        <v>-115.4</v>
      </c>
    </row>
    <row r="58" spans="1:6" s="149" customFormat="1" ht="15.75">
      <c r="A58" s="165" t="s">
        <v>53</v>
      </c>
      <c r="B58" s="50" t="s">
        <v>54</v>
      </c>
      <c r="C58" s="164">
        <v>115.4</v>
      </c>
      <c r="D58" s="164">
        <v>0</v>
      </c>
      <c r="E58" s="144">
        <f t="shared" si="2"/>
        <v>0</v>
      </c>
      <c r="F58" s="144">
        <f t="shared" si="3"/>
        <v>-115.4</v>
      </c>
    </row>
    <row r="59" spans="1:6" s="169" customFormat="1" ht="20.25" customHeight="1">
      <c r="A59" s="166" t="s">
        <v>55</v>
      </c>
      <c r="B59" s="167" t="s">
        <v>56</v>
      </c>
      <c r="C59" s="168">
        <f>SUM(C60:C61)</f>
        <v>198.6</v>
      </c>
      <c r="D59" s="168">
        <f>SUM(D60:D61)</f>
        <v>0</v>
      </c>
      <c r="E59" s="144">
        <f t="shared" si="2"/>
        <v>0</v>
      </c>
      <c r="F59" s="144">
        <f t="shared" si="3"/>
        <v>-198.6</v>
      </c>
    </row>
    <row r="60" spans="1:6" s="169" customFormat="1" ht="17.25" customHeight="1">
      <c r="A60" s="170" t="s">
        <v>57</v>
      </c>
      <c r="B60" s="171" t="s">
        <v>58</v>
      </c>
      <c r="C60" s="172"/>
      <c r="D60" s="172"/>
      <c r="E60" s="144" t="e">
        <f t="shared" si="2"/>
        <v>#DIV/0!</v>
      </c>
      <c r="F60" s="144">
        <f t="shared" si="3"/>
        <v>0</v>
      </c>
    </row>
    <row r="61" spans="1:6" s="169" customFormat="1" ht="15.75">
      <c r="A61" s="170" t="s">
        <v>59</v>
      </c>
      <c r="B61" s="171" t="s">
        <v>60</v>
      </c>
      <c r="C61" s="172">
        <v>198.6</v>
      </c>
      <c r="D61" s="172">
        <v>0</v>
      </c>
      <c r="E61" s="144">
        <f t="shared" si="2"/>
        <v>0</v>
      </c>
      <c r="F61" s="144">
        <f t="shared" si="3"/>
        <v>-198.6</v>
      </c>
    </row>
    <row r="62" spans="1:6" s="149" customFormat="1" ht="15.75">
      <c r="A62" s="160" t="s">
        <v>61</v>
      </c>
      <c r="B62" s="161" t="s">
        <v>62</v>
      </c>
      <c r="C62" s="162">
        <f>SUM(C63:C66)</f>
        <v>160</v>
      </c>
      <c r="D62" s="162">
        <f>SUM(D63:D66)</f>
        <v>0</v>
      </c>
      <c r="E62" s="144">
        <f t="shared" si="2"/>
        <v>0</v>
      </c>
      <c r="F62" s="144">
        <f t="shared" si="3"/>
        <v>-160</v>
      </c>
    </row>
    <row r="63" spans="1:6" s="149" customFormat="1" ht="15.75">
      <c r="A63" s="163" t="s">
        <v>63</v>
      </c>
      <c r="B63" s="50" t="s">
        <v>143</v>
      </c>
      <c r="C63" s="164">
        <v>100</v>
      </c>
      <c r="D63" s="164">
        <v>0</v>
      </c>
      <c r="E63" s="144">
        <f t="shared" si="2"/>
        <v>0</v>
      </c>
      <c r="F63" s="144">
        <f t="shared" si="3"/>
        <v>-100</v>
      </c>
    </row>
    <row r="64" spans="1:6" s="149" customFormat="1" ht="15.75" hidden="1">
      <c r="A64" s="163" t="s">
        <v>64</v>
      </c>
      <c r="B64" s="50" t="s">
        <v>65</v>
      </c>
      <c r="C64" s="164"/>
      <c r="D64" s="164"/>
      <c r="E64" s="144" t="e">
        <f t="shared" si="2"/>
        <v>#DIV/0!</v>
      </c>
      <c r="F64" s="144">
        <f t="shared" si="3"/>
        <v>0</v>
      </c>
    </row>
    <row r="65" spans="1:6" s="149" customFormat="1" ht="15.75" hidden="1">
      <c r="A65" s="163" t="s">
        <v>63</v>
      </c>
      <c r="B65" s="173" t="s">
        <v>143</v>
      </c>
      <c r="C65" s="164"/>
      <c r="D65" s="164"/>
      <c r="E65" s="144" t="e">
        <f t="shared" si="2"/>
        <v>#DIV/0!</v>
      </c>
      <c r="F65" s="144">
        <f t="shared" si="3"/>
        <v>0</v>
      </c>
    </row>
    <row r="66" spans="1:6" s="149" customFormat="1" ht="15.75">
      <c r="A66" s="170" t="s">
        <v>131</v>
      </c>
      <c r="B66" s="171" t="s">
        <v>140</v>
      </c>
      <c r="C66" s="164">
        <v>60</v>
      </c>
      <c r="D66" s="164">
        <v>0</v>
      </c>
      <c r="E66" s="144">
        <f t="shared" si="2"/>
        <v>0</v>
      </c>
      <c r="F66" s="144">
        <f t="shared" si="3"/>
        <v>-60</v>
      </c>
    </row>
    <row r="67" spans="1:6" s="149" customFormat="1" ht="15.75">
      <c r="A67" s="160" t="s">
        <v>66</v>
      </c>
      <c r="B67" s="161" t="s">
        <v>67</v>
      </c>
      <c r="C67" s="162">
        <f>SUM(C68:C71)</f>
        <v>1192.6</v>
      </c>
      <c r="D67" s="162">
        <f>SUM(D68:D71)</f>
        <v>0</v>
      </c>
      <c r="E67" s="144">
        <f t="shared" si="2"/>
        <v>0</v>
      </c>
      <c r="F67" s="144">
        <f t="shared" si="3"/>
        <v>-1192.6</v>
      </c>
    </row>
    <row r="68" spans="1:6" s="149" customFormat="1" ht="15.75" hidden="1">
      <c r="A68" s="163" t="s">
        <v>68</v>
      </c>
      <c r="B68" s="50" t="s">
        <v>69</v>
      </c>
      <c r="C68" s="164"/>
      <c r="D68" s="164"/>
      <c r="E68" s="144" t="e">
        <f t="shared" si="2"/>
        <v>#DIV/0!</v>
      </c>
      <c r="F68" s="144">
        <f t="shared" si="3"/>
        <v>0</v>
      </c>
    </row>
    <row r="69" spans="1:7" s="174" customFormat="1" ht="15.75" hidden="1">
      <c r="A69" s="163" t="s">
        <v>70</v>
      </c>
      <c r="B69" s="173" t="s">
        <v>71</v>
      </c>
      <c r="C69" s="164"/>
      <c r="D69" s="164"/>
      <c r="E69" s="144" t="e">
        <f t="shared" si="2"/>
        <v>#DIV/0!</v>
      </c>
      <c r="F69" s="144">
        <f t="shared" si="3"/>
        <v>0</v>
      </c>
      <c r="G69" s="149"/>
    </row>
    <row r="70" spans="1:7" s="174" customFormat="1" ht="15.75">
      <c r="A70" s="163" t="s">
        <v>70</v>
      </c>
      <c r="B70" s="173" t="s">
        <v>281</v>
      </c>
      <c r="C70" s="164">
        <v>0</v>
      </c>
      <c r="D70" s="164">
        <v>0</v>
      </c>
      <c r="E70" s="144"/>
      <c r="F70" s="144"/>
      <c r="G70" s="149"/>
    </row>
    <row r="71" spans="1:7" s="149" customFormat="1" ht="15.75">
      <c r="A71" s="165" t="s">
        <v>72</v>
      </c>
      <c r="B71" s="50" t="s">
        <v>73</v>
      </c>
      <c r="C71" s="164">
        <v>1192.6</v>
      </c>
      <c r="D71" s="164">
        <v>0</v>
      </c>
      <c r="E71" s="144">
        <f t="shared" si="2"/>
        <v>0</v>
      </c>
      <c r="F71" s="144">
        <f t="shared" si="3"/>
        <v>-1192.6</v>
      </c>
      <c r="G71" s="174"/>
    </row>
    <row r="72" spans="1:7" s="174" customFormat="1" ht="15.75" hidden="1">
      <c r="A72" s="160" t="s">
        <v>74</v>
      </c>
      <c r="B72" s="175" t="s">
        <v>75</v>
      </c>
      <c r="C72" s="162">
        <f>SUM(C73)</f>
        <v>0</v>
      </c>
      <c r="D72" s="162">
        <f>SUM(D73)</f>
        <v>0</v>
      </c>
      <c r="E72" s="144" t="e">
        <f t="shared" si="2"/>
        <v>#DIV/0!</v>
      </c>
      <c r="F72" s="144">
        <f t="shared" si="3"/>
        <v>0</v>
      </c>
      <c r="G72" s="149"/>
    </row>
    <row r="73" spans="1:7" s="149" customFormat="1" ht="31.5" hidden="1">
      <c r="A73" s="163" t="s">
        <v>76</v>
      </c>
      <c r="B73" s="173" t="s">
        <v>77</v>
      </c>
      <c r="C73" s="164"/>
      <c r="D73" s="164"/>
      <c r="E73" s="144" t="e">
        <f t="shared" si="2"/>
        <v>#DIV/0!</v>
      </c>
      <c r="F73" s="144">
        <f t="shared" si="3"/>
        <v>0</v>
      </c>
      <c r="G73" s="174"/>
    </row>
    <row r="74" spans="1:6" s="149" customFormat="1" ht="15.75" hidden="1">
      <c r="A74" s="160" t="s">
        <v>78</v>
      </c>
      <c r="B74" s="175" t="s">
        <v>79</v>
      </c>
      <c r="C74" s="162">
        <f>SUM(C75:C78)</f>
        <v>0</v>
      </c>
      <c r="D74" s="162">
        <f>SUM(D75:D78)</f>
        <v>0</v>
      </c>
      <c r="E74" s="144" t="e">
        <f t="shared" si="2"/>
        <v>#DIV/0!</v>
      </c>
      <c r="F74" s="144">
        <f t="shared" si="3"/>
        <v>0</v>
      </c>
    </row>
    <row r="75" spans="1:6" s="149" customFormat="1" ht="15.75" hidden="1">
      <c r="A75" s="163" t="s">
        <v>80</v>
      </c>
      <c r="B75" s="173" t="s">
        <v>81</v>
      </c>
      <c r="C75" s="164"/>
      <c r="D75" s="164"/>
      <c r="E75" s="144" t="e">
        <f t="shared" si="2"/>
        <v>#DIV/0!</v>
      </c>
      <c r="F75" s="144">
        <f t="shared" si="3"/>
        <v>0</v>
      </c>
    </row>
    <row r="76" spans="1:6" s="149" customFormat="1" ht="15.75" hidden="1">
      <c r="A76" s="163" t="s">
        <v>82</v>
      </c>
      <c r="B76" s="173" t="s">
        <v>83</v>
      </c>
      <c r="C76" s="164"/>
      <c r="D76" s="164"/>
      <c r="E76" s="144" t="e">
        <f t="shared" si="2"/>
        <v>#DIV/0!</v>
      </c>
      <c r="F76" s="144">
        <f t="shared" si="3"/>
        <v>0</v>
      </c>
    </row>
    <row r="77" spans="1:6" s="149" customFormat="1" ht="15.75" hidden="1">
      <c r="A77" s="163" t="s">
        <v>84</v>
      </c>
      <c r="B77" s="173" t="s">
        <v>85</v>
      </c>
      <c r="C77" s="164"/>
      <c r="D77" s="164"/>
      <c r="E77" s="144" t="e">
        <f t="shared" si="2"/>
        <v>#DIV/0!</v>
      </c>
      <c r="F77" s="144">
        <f t="shared" si="3"/>
        <v>0</v>
      </c>
    </row>
    <row r="78" spans="1:6" s="149" customFormat="1" ht="15.75" hidden="1">
      <c r="A78" s="163" t="s">
        <v>86</v>
      </c>
      <c r="B78" s="173" t="s">
        <v>87</v>
      </c>
      <c r="C78" s="164"/>
      <c r="D78" s="164"/>
      <c r="E78" s="144" t="e">
        <f t="shared" si="2"/>
        <v>#DIV/0!</v>
      </c>
      <c r="F78" s="144">
        <f t="shared" si="3"/>
        <v>0</v>
      </c>
    </row>
    <row r="79" spans="1:6" s="149" customFormat="1" ht="31.5">
      <c r="A79" s="160" t="s">
        <v>88</v>
      </c>
      <c r="B79" s="161" t="s">
        <v>89</v>
      </c>
      <c r="C79" s="162">
        <f>SUM(C80:C81)</f>
        <v>1978.6</v>
      </c>
      <c r="D79" s="162">
        <f>SUM(D80:D81)</f>
        <v>20.9875</v>
      </c>
      <c r="E79" s="144">
        <f t="shared" si="2"/>
        <v>1.0607247548771859</v>
      </c>
      <c r="F79" s="144">
        <f t="shared" si="3"/>
        <v>-1957.6125</v>
      </c>
    </row>
    <row r="80" spans="1:6" s="149" customFormat="1" ht="15.75">
      <c r="A80" s="163" t="s">
        <v>90</v>
      </c>
      <c r="B80" s="50" t="s">
        <v>91</v>
      </c>
      <c r="C80" s="164">
        <v>1978.6</v>
      </c>
      <c r="D80" s="164">
        <v>20.9875</v>
      </c>
      <c r="E80" s="144">
        <f t="shared" si="2"/>
        <v>1.0607247548771859</v>
      </c>
      <c r="F80" s="144">
        <f t="shared" si="3"/>
        <v>-1957.6125</v>
      </c>
    </row>
    <row r="81" spans="1:6" s="149" customFormat="1" ht="15.75" hidden="1">
      <c r="A81" s="163" t="s">
        <v>92</v>
      </c>
      <c r="B81" s="50" t="s">
        <v>93</v>
      </c>
      <c r="C81" s="164"/>
      <c r="D81" s="164"/>
      <c r="E81" s="144" t="e">
        <f t="shared" si="2"/>
        <v>#DIV/0!</v>
      </c>
      <c r="F81" s="144">
        <f t="shared" si="3"/>
        <v>0</v>
      </c>
    </row>
    <row r="82" spans="1:6" s="149" customFormat="1" ht="15" customHeight="1">
      <c r="A82" s="160" t="s">
        <v>94</v>
      </c>
      <c r="B82" s="161" t="s">
        <v>95</v>
      </c>
      <c r="C82" s="162">
        <f>SUM(C83:C88)</f>
        <v>19</v>
      </c>
      <c r="D82" s="162">
        <f>SUM(D83:D88)</f>
        <v>0</v>
      </c>
      <c r="E82" s="144">
        <f t="shared" si="2"/>
        <v>0</v>
      </c>
      <c r="F82" s="144">
        <f t="shared" si="3"/>
        <v>-19</v>
      </c>
    </row>
    <row r="83" spans="1:6" s="149" customFormat="1" ht="15.75" hidden="1">
      <c r="A83" s="163" t="s">
        <v>96</v>
      </c>
      <c r="B83" s="50" t="s">
        <v>148</v>
      </c>
      <c r="C83" s="164"/>
      <c r="D83" s="164"/>
      <c r="E83" s="144" t="e">
        <f t="shared" si="2"/>
        <v>#DIV/0!</v>
      </c>
      <c r="F83" s="144">
        <f t="shared" si="3"/>
        <v>0</v>
      </c>
    </row>
    <row r="84" spans="1:6" s="149" customFormat="1" ht="15.75" hidden="1">
      <c r="A84" s="163" t="s">
        <v>97</v>
      </c>
      <c r="B84" s="50" t="s">
        <v>98</v>
      </c>
      <c r="C84" s="164"/>
      <c r="D84" s="164"/>
      <c r="E84" s="144" t="e">
        <f t="shared" si="2"/>
        <v>#DIV/0!</v>
      </c>
      <c r="F84" s="144">
        <f t="shared" si="3"/>
        <v>0</v>
      </c>
    </row>
    <row r="85" spans="1:6" s="149" customFormat="1" ht="31.5" hidden="1">
      <c r="A85" s="165" t="s">
        <v>99</v>
      </c>
      <c r="B85" s="50" t="s">
        <v>149</v>
      </c>
      <c r="C85" s="164"/>
      <c r="D85" s="164"/>
      <c r="E85" s="144" t="e">
        <f t="shared" si="2"/>
        <v>#DIV/0!</v>
      </c>
      <c r="F85" s="144">
        <f t="shared" si="3"/>
        <v>0</v>
      </c>
    </row>
    <row r="86" spans="1:7" s="174" customFormat="1" ht="15.75" hidden="1">
      <c r="A86" s="176" t="s">
        <v>100</v>
      </c>
      <c r="B86" s="58" t="s">
        <v>101</v>
      </c>
      <c r="C86" s="164"/>
      <c r="D86" s="164"/>
      <c r="E86" s="144" t="e">
        <f t="shared" si="2"/>
        <v>#DIV/0!</v>
      </c>
      <c r="F86" s="144">
        <f t="shared" si="3"/>
        <v>0</v>
      </c>
      <c r="G86" s="149"/>
    </row>
    <row r="87" spans="1:7" s="149" customFormat="1" ht="15.75">
      <c r="A87" s="165" t="s">
        <v>102</v>
      </c>
      <c r="B87" s="50" t="s">
        <v>103</v>
      </c>
      <c r="C87" s="164">
        <v>19</v>
      </c>
      <c r="D87" s="164">
        <v>0</v>
      </c>
      <c r="E87" s="144">
        <f t="shared" si="2"/>
        <v>0</v>
      </c>
      <c r="F87" s="144">
        <f t="shared" si="3"/>
        <v>-19</v>
      </c>
      <c r="G87" s="174"/>
    </row>
    <row r="88" spans="1:6" s="149" customFormat="1" ht="0.75" customHeight="1">
      <c r="A88" s="165" t="s">
        <v>104</v>
      </c>
      <c r="B88" s="50" t="s">
        <v>105</v>
      </c>
      <c r="C88" s="164"/>
      <c r="D88" s="164"/>
      <c r="E88" s="144" t="e">
        <f t="shared" si="2"/>
        <v>#DIV/0!</v>
      </c>
      <c r="F88" s="144">
        <f t="shared" si="3"/>
        <v>0</v>
      </c>
    </row>
    <row r="89" spans="1:6" s="149" customFormat="1" ht="15.75">
      <c r="A89" s="177">
        <v>1000</v>
      </c>
      <c r="B89" s="178" t="s">
        <v>106</v>
      </c>
      <c r="C89" s="162">
        <f>SUM(C90:C92)</f>
        <v>277.9</v>
      </c>
      <c r="D89" s="162">
        <f>SUM(D90:D92)</f>
        <v>0</v>
      </c>
      <c r="E89" s="144">
        <f t="shared" si="2"/>
        <v>0</v>
      </c>
      <c r="F89" s="144">
        <f t="shared" si="3"/>
        <v>-277.9</v>
      </c>
    </row>
    <row r="90" spans="1:6" s="149" customFormat="1" ht="15.75">
      <c r="A90" s="179">
        <v>1003</v>
      </c>
      <c r="B90" s="180" t="s">
        <v>107</v>
      </c>
      <c r="C90" s="164">
        <v>277.9</v>
      </c>
      <c r="D90" s="164">
        <v>0</v>
      </c>
      <c r="E90" s="144">
        <f t="shared" si="2"/>
        <v>0</v>
      </c>
      <c r="F90" s="144">
        <f t="shared" si="3"/>
        <v>-277.9</v>
      </c>
    </row>
    <row r="91" spans="1:6" s="149" customFormat="1" ht="0.75" customHeight="1" hidden="1">
      <c r="A91" s="179">
        <v>1004</v>
      </c>
      <c r="B91" s="180" t="s">
        <v>108</v>
      </c>
      <c r="C91" s="164"/>
      <c r="D91" s="164"/>
      <c r="E91" s="144" t="e">
        <f t="shared" si="2"/>
        <v>#DIV/0!</v>
      </c>
      <c r="F91" s="144">
        <f t="shared" si="3"/>
        <v>0</v>
      </c>
    </row>
    <row r="92" spans="1:6" s="149" customFormat="1" ht="15.75" hidden="1">
      <c r="A92" s="181" t="s">
        <v>109</v>
      </c>
      <c r="B92" s="65" t="s">
        <v>110</v>
      </c>
      <c r="C92" s="150"/>
      <c r="D92" s="150"/>
      <c r="E92" s="144" t="e">
        <f t="shared" si="2"/>
        <v>#DIV/0!</v>
      </c>
      <c r="F92" s="144">
        <f t="shared" si="3"/>
        <v>0</v>
      </c>
    </row>
    <row r="93" spans="1:6" s="149" customFormat="1" ht="15.75">
      <c r="A93" s="177">
        <v>1100</v>
      </c>
      <c r="B93" s="178" t="s">
        <v>111</v>
      </c>
      <c r="C93" s="162">
        <f>SUM(C94:C95)</f>
        <v>0</v>
      </c>
      <c r="D93" s="162">
        <f>SUM(D94:D95)</f>
        <v>0</v>
      </c>
      <c r="E93" s="144" t="e">
        <f t="shared" si="2"/>
        <v>#DIV/0!</v>
      </c>
      <c r="F93" s="144">
        <f t="shared" si="3"/>
        <v>0</v>
      </c>
    </row>
    <row r="94" spans="1:6" s="149" customFormat="1" ht="15.75">
      <c r="A94" s="179">
        <v>1104</v>
      </c>
      <c r="B94" s="180" t="s">
        <v>118</v>
      </c>
      <c r="C94" s="164">
        <v>0</v>
      </c>
      <c r="D94" s="164">
        <v>0</v>
      </c>
      <c r="E94" s="144" t="e">
        <f t="shared" si="2"/>
        <v>#DIV/0!</v>
      </c>
      <c r="F94" s="144">
        <f t="shared" si="3"/>
        <v>0</v>
      </c>
    </row>
    <row r="95" spans="1:6" s="149" customFormat="1" ht="15.75">
      <c r="A95" s="179">
        <v>1102</v>
      </c>
      <c r="B95" s="180" t="s">
        <v>113</v>
      </c>
      <c r="C95" s="164"/>
      <c r="D95" s="164"/>
      <c r="E95" s="144" t="e">
        <f t="shared" si="2"/>
        <v>#DIV/0!</v>
      </c>
      <c r="F95" s="144">
        <f t="shared" si="3"/>
        <v>0</v>
      </c>
    </row>
    <row r="96" spans="1:6" s="149" customFormat="1" ht="15.75">
      <c r="A96" s="179"/>
      <c r="B96" s="182" t="s">
        <v>114</v>
      </c>
      <c r="C96" s="162">
        <f>SUM(C52,C57,C59,C62,C67,C72,C74,C79,C82,C89,C93)</f>
        <v>4893.075999999999</v>
      </c>
      <c r="D96" s="162">
        <f>SUM(D52,D57,D59,D62,D67,D72,D74,D79,D82,D89,D93)</f>
        <v>44.4875</v>
      </c>
      <c r="E96" s="144">
        <f t="shared" si="2"/>
        <v>0.9091929085099028</v>
      </c>
      <c r="F96" s="144">
        <f t="shared" si="3"/>
        <v>-4848.588499999999</v>
      </c>
    </row>
    <row r="97" spans="1:2" s="149" customFormat="1" ht="15.75">
      <c r="A97" s="156"/>
      <c r="B97" s="65"/>
    </row>
    <row r="98" spans="1:2" s="149" customFormat="1" ht="15.75">
      <c r="A98" s="156" t="s">
        <v>115</v>
      </c>
      <c r="B98" s="156"/>
    </row>
    <row r="99" spans="1:3" s="149" customFormat="1" ht="15.75">
      <c r="A99" s="190" t="s">
        <v>116</v>
      </c>
      <c r="B99" s="190"/>
      <c r="C99" s="149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90" zoomScaleSheetLayoutView="90" zoomScalePageLayoutView="0" workbookViewId="0" topLeftCell="A56">
      <selection activeCell="D7" sqref="D7"/>
    </sheetView>
  </sheetViews>
  <sheetFormatPr defaultColWidth="9.00390625" defaultRowHeight="12.75"/>
  <cols>
    <col min="1" max="1" width="16.00390625" style="18" customWidth="1"/>
    <col min="2" max="2" width="56.75390625" style="19" customWidth="1"/>
    <col min="3" max="4" width="17.125" style="20" customWidth="1"/>
    <col min="5" max="5" width="11.00390625" style="20" customWidth="1"/>
    <col min="6" max="6" width="11.25390625" style="20" customWidth="1"/>
    <col min="7" max="16384" width="9.125" style="20" customWidth="1"/>
  </cols>
  <sheetData>
    <row r="1" spans="1:7" ht="18" customHeight="1">
      <c r="A1" s="430" t="s">
        <v>288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346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302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347">
        <f>SUM(C6,C8,C10,C13,C15)</f>
        <v>373.5</v>
      </c>
      <c r="D5" s="7">
        <f>SUM(D6,D8,D10,D13,D15)</f>
        <v>17.158050000000003</v>
      </c>
      <c r="E5" s="8">
        <f>D5/C5*100</f>
        <v>4.593855421686747</v>
      </c>
      <c r="F5" s="8">
        <f>D5-C5</f>
        <v>-356.34195</v>
      </c>
      <c r="G5" s="1"/>
    </row>
    <row r="6" spans="1:7" s="33" customFormat="1" ht="15.75">
      <c r="A6" s="6">
        <v>1010000000</v>
      </c>
      <c r="B6" s="6" t="s">
        <v>5</v>
      </c>
      <c r="C6" s="347">
        <f>SUM(C7)</f>
        <v>132.7</v>
      </c>
      <c r="D6" s="7">
        <f>SUM(D7)</f>
        <v>2.5028</v>
      </c>
      <c r="E6" s="8">
        <f aca="true" t="shared" si="0" ref="E6:E47">D6/C6*100</f>
        <v>1.8860587792012058</v>
      </c>
      <c r="F6" s="8">
        <f aca="true" t="shared" si="1" ref="F6:F47">D6-C6</f>
        <v>-130.19719999999998</v>
      </c>
      <c r="G6" s="1"/>
    </row>
    <row r="7" spans="1:7" s="33" customFormat="1" ht="15">
      <c r="A7" s="10">
        <v>1010200001</v>
      </c>
      <c r="B7" s="11" t="s">
        <v>6</v>
      </c>
      <c r="C7" s="348">
        <v>132.7</v>
      </c>
      <c r="D7" s="105">
        <v>2.5028</v>
      </c>
      <c r="E7" s="8">
        <f t="shared" si="0"/>
        <v>1.8860587792012058</v>
      </c>
      <c r="F7" s="8">
        <f t="shared" si="1"/>
        <v>-130.19719999999998</v>
      </c>
      <c r="G7" s="1"/>
    </row>
    <row r="8" spans="1:7" s="33" customFormat="1" ht="15.75">
      <c r="A8" s="6">
        <v>1050000000</v>
      </c>
      <c r="B8" s="6" t="s">
        <v>7</v>
      </c>
      <c r="C8" s="347">
        <f>SUM(C9)</f>
        <v>0.9</v>
      </c>
      <c r="D8" s="7">
        <f>SUM(D9)</f>
        <v>0</v>
      </c>
      <c r="E8" s="8">
        <f t="shared" si="0"/>
        <v>0</v>
      </c>
      <c r="F8" s="8">
        <f t="shared" si="1"/>
        <v>-0.9</v>
      </c>
      <c r="G8" s="1"/>
    </row>
    <row r="9" spans="1:7" s="33" customFormat="1" ht="15">
      <c r="A9" s="10">
        <v>1050300001</v>
      </c>
      <c r="B9" s="10" t="s">
        <v>9</v>
      </c>
      <c r="C9" s="345">
        <v>0.9</v>
      </c>
      <c r="D9" s="8">
        <v>0</v>
      </c>
      <c r="E9" s="8">
        <f t="shared" si="0"/>
        <v>0</v>
      </c>
      <c r="F9" s="8">
        <f t="shared" si="1"/>
        <v>-0.9</v>
      </c>
      <c r="G9" s="1"/>
    </row>
    <row r="10" spans="1:7" s="33" customFormat="1" ht="15.75">
      <c r="A10" s="6">
        <v>1060000000</v>
      </c>
      <c r="B10" s="6" t="s">
        <v>10</v>
      </c>
      <c r="C10" s="347">
        <f>SUM(C11:C12)</f>
        <v>218.9</v>
      </c>
      <c r="D10" s="7">
        <f>SUM(D11:D12)</f>
        <v>5.50525</v>
      </c>
      <c r="E10" s="144">
        <f t="shared" si="0"/>
        <v>2.5149611694837826</v>
      </c>
      <c r="F10" s="8">
        <f t="shared" si="1"/>
        <v>-213.39475000000002</v>
      </c>
      <c r="G10" s="1"/>
    </row>
    <row r="11" spans="1:7" s="33" customFormat="1" ht="15">
      <c r="A11" s="10">
        <v>1060600000</v>
      </c>
      <c r="B11" s="10" t="s">
        <v>11</v>
      </c>
      <c r="C11" s="345">
        <v>194.1</v>
      </c>
      <c r="D11" s="8">
        <v>3.16888</v>
      </c>
      <c r="E11" s="8">
        <f t="shared" si="0"/>
        <v>1.6326017516743947</v>
      </c>
      <c r="F11" s="8">
        <f t="shared" si="1"/>
        <v>-190.93112</v>
      </c>
      <c r="G11" s="1"/>
    </row>
    <row r="12" spans="1:7" s="33" customFormat="1" ht="15" customHeight="1">
      <c r="A12" s="34">
        <v>1060103010</v>
      </c>
      <c r="B12" s="35" t="s">
        <v>12</v>
      </c>
      <c r="C12" s="51">
        <v>24.8</v>
      </c>
      <c r="D12" s="66">
        <v>2.33637</v>
      </c>
      <c r="E12" s="8">
        <f t="shared" si="0"/>
        <v>9.42084677419355</v>
      </c>
      <c r="F12" s="8">
        <f t="shared" si="1"/>
        <v>-22.463630000000002</v>
      </c>
      <c r="G12" s="1"/>
    </row>
    <row r="13" spans="1:7" s="33" customFormat="1" ht="47.25">
      <c r="A13" s="6">
        <v>1070000000</v>
      </c>
      <c r="B13" s="12" t="s">
        <v>13</v>
      </c>
      <c r="C13" s="34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345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4.25" customHeight="1">
      <c r="A15" s="6"/>
      <c r="B15" s="6" t="s">
        <v>15</v>
      </c>
      <c r="C15" s="347">
        <f>SUM(C16:C19)</f>
        <v>21</v>
      </c>
      <c r="D15" s="7">
        <f>SUM(D16:D19)</f>
        <v>9.15</v>
      </c>
      <c r="E15" s="8">
        <f t="shared" si="0"/>
        <v>43.57142857142857</v>
      </c>
      <c r="F15" s="8">
        <f t="shared" si="1"/>
        <v>-11.85</v>
      </c>
      <c r="G15" s="1"/>
    </row>
    <row r="16" spans="1:7" s="33" customFormat="1" ht="0.75" customHeight="1" hidden="1">
      <c r="A16" s="10">
        <v>1080301001</v>
      </c>
      <c r="B16" s="11" t="s">
        <v>16</v>
      </c>
      <c r="C16" s="345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28.5" customHeight="1">
      <c r="A17" s="10">
        <v>1080400001</v>
      </c>
      <c r="B17" s="11" t="s">
        <v>17</v>
      </c>
      <c r="C17" s="345">
        <v>21</v>
      </c>
      <c r="D17" s="8">
        <v>9.15</v>
      </c>
      <c r="E17" s="8">
        <f t="shared" si="0"/>
        <v>43.57142857142857</v>
      </c>
      <c r="F17" s="8">
        <f t="shared" si="1"/>
        <v>-11.85</v>
      </c>
      <c r="G17" s="1"/>
    </row>
    <row r="18" spans="1:7" s="33" customFormat="1" ht="30" hidden="1">
      <c r="A18" s="10">
        <v>1080714001</v>
      </c>
      <c r="B18" s="11" t="s">
        <v>18</v>
      </c>
      <c r="C18" s="345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345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347">
        <f>SUM(C21:C36)</f>
        <v>193</v>
      </c>
      <c r="D20" s="7">
        <f>SUM(D21:D36)</f>
        <v>11.6057</v>
      </c>
      <c r="E20" s="8">
        <f t="shared" si="0"/>
        <v>6.013316062176166</v>
      </c>
      <c r="F20" s="8">
        <f t="shared" si="1"/>
        <v>-181.3943</v>
      </c>
      <c r="G20" s="1"/>
    </row>
    <row r="21" spans="1:7" s="33" customFormat="1" ht="15">
      <c r="A21" s="10">
        <v>1110501101</v>
      </c>
      <c r="B21" s="10" t="s">
        <v>22</v>
      </c>
      <c r="C21" s="345">
        <v>100</v>
      </c>
      <c r="D21" s="8">
        <v>10.0957</v>
      </c>
      <c r="E21" s="8">
        <f t="shared" si="0"/>
        <v>10.0957</v>
      </c>
      <c r="F21" s="8">
        <f t="shared" si="1"/>
        <v>-89.9043</v>
      </c>
      <c r="G21" s="1"/>
    </row>
    <row r="22" spans="1:7" s="33" customFormat="1" ht="16.5" customHeight="1">
      <c r="A22" s="10">
        <v>1110503505</v>
      </c>
      <c r="B22" s="10" t="s">
        <v>23</v>
      </c>
      <c r="C22" s="345">
        <v>22</v>
      </c>
      <c r="D22" s="8">
        <v>0</v>
      </c>
      <c r="E22" s="8">
        <f t="shared" si="0"/>
        <v>0</v>
      </c>
      <c r="F22" s="8">
        <f t="shared" si="1"/>
        <v>-22</v>
      </c>
      <c r="G22" s="1"/>
    </row>
    <row r="23" spans="1:7" s="33" customFormat="1" ht="15" hidden="1">
      <c r="A23" s="10">
        <v>1110701505</v>
      </c>
      <c r="B23" s="10" t="s">
        <v>24</v>
      </c>
      <c r="C23" s="345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345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6.5" customHeight="1">
      <c r="A25" s="10">
        <v>1140601410</v>
      </c>
      <c r="B25" s="11" t="s">
        <v>27</v>
      </c>
      <c r="C25" s="345">
        <v>70</v>
      </c>
      <c r="D25" s="8">
        <v>0</v>
      </c>
      <c r="E25" s="8">
        <f t="shared" si="0"/>
        <v>0</v>
      </c>
      <c r="F25" s="8">
        <f t="shared" si="1"/>
        <v>-70</v>
      </c>
      <c r="G25" s="1"/>
    </row>
    <row r="26" spans="1:7" s="33" customFormat="1" ht="14.25" customHeight="1" hidden="1">
      <c r="A26" s="10">
        <v>1160000000</v>
      </c>
      <c r="B26" s="10" t="s">
        <v>28</v>
      </c>
      <c r="C26" s="345"/>
      <c r="D26" s="8"/>
      <c r="E26" s="8" t="e">
        <f t="shared" si="0"/>
        <v>#DIV/0!</v>
      </c>
      <c r="F26" s="8">
        <f t="shared" si="1"/>
        <v>0</v>
      </c>
      <c r="G26" s="1"/>
    </row>
    <row r="27" spans="1:7" s="33" customFormat="1" ht="15" hidden="1">
      <c r="A27" s="10">
        <v>1160301001</v>
      </c>
      <c r="B27" s="11" t="s">
        <v>29</v>
      </c>
      <c r="C27" s="345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1160303001</v>
      </c>
      <c r="B28" s="11" t="s">
        <v>30</v>
      </c>
      <c r="C28" s="345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30" hidden="1">
      <c r="A29" s="10">
        <v>1160600000</v>
      </c>
      <c r="B29" s="11" t="s">
        <v>31</v>
      </c>
      <c r="C29" s="345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1160800001</v>
      </c>
      <c r="B30" s="11" t="s">
        <v>32</v>
      </c>
      <c r="C30" s="345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15" hidden="1">
      <c r="A31" s="10">
        <v>1162504001</v>
      </c>
      <c r="B31" s="11" t="s">
        <v>33</v>
      </c>
      <c r="C31" s="345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1162700001</v>
      </c>
      <c r="B32" s="11" t="s">
        <v>34</v>
      </c>
      <c r="C32" s="345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1162800001</v>
      </c>
      <c r="B33" s="11" t="s">
        <v>35</v>
      </c>
      <c r="C33" s="345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30" customHeight="1">
      <c r="A34" s="306">
        <v>1130305010</v>
      </c>
      <c r="B34" s="307" t="s">
        <v>275</v>
      </c>
      <c r="C34" s="292">
        <v>1</v>
      </c>
      <c r="D34" s="292">
        <v>1.51</v>
      </c>
      <c r="E34" s="292">
        <f t="shared" si="0"/>
        <v>151</v>
      </c>
      <c r="F34" s="292">
        <f t="shared" si="1"/>
        <v>0.51</v>
      </c>
      <c r="G34" s="304"/>
    </row>
    <row r="35" spans="1:7" s="33" customFormat="1" ht="14.25" customHeight="1" hidden="1">
      <c r="A35" s="10">
        <v>1169000000</v>
      </c>
      <c r="B35" s="11" t="s">
        <v>37</v>
      </c>
      <c r="C35" s="345"/>
      <c r="D35" s="8"/>
      <c r="E35" s="8" t="e">
        <f t="shared" si="0"/>
        <v>#DIV/0!</v>
      </c>
      <c r="F35" s="8">
        <f t="shared" si="1"/>
        <v>0</v>
      </c>
      <c r="G35" s="1"/>
    </row>
    <row r="36" spans="1:7" s="33" customFormat="1" ht="15" customHeight="1">
      <c r="A36" s="10">
        <v>1170505005</v>
      </c>
      <c r="B36" s="10" t="s">
        <v>38</v>
      </c>
      <c r="C36" s="345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15.75">
      <c r="A37" s="6"/>
      <c r="B37" s="6" t="s">
        <v>39</v>
      </c>
      <c r="C37" s="347">
        <f>SUM(C20,C5)</f>
        <v>566.5</v>
      </c>
      <c r="D37" s="7">
        <f>SUM(D20,D5)</f>
        <v>28.76375</v>
      </c>
      <c r="E37" s="8">
        <f t="shared" si="0"/>
        <v>5.077449249779347</v>
      </c>
      <c r="F37" s="8">
        <f t="shared" si="1"/>
        <v>-537.73625</v>
      </c>
      <c r="G37" s="1"/>
    </row>
    <row r="38" spans="1:7" s="33" customFormat="1" ht="15.75">
      <c r="A38" s="6"/>
      <c r="B38" s="6" t="s">
        <v>40</v>
      </c>
      <c r="C38" s="347">
        <f>C39+C41+C42+C44</f>
        <v>2555.11</v>
      </c>
      <c r="D38" s="7">
        <f>D44+D42+D41+D39</f>
        <v>199.4</v>
      </c>
      <c r="E38" s="8">
        <f t="shared" si="0"/>
        <v>7.8039693007346065</v>
      </c>
      <c r="F38" s="8">
        <f t="shared" si="1"/>
        <v>-2355.71</v>
      </c>
      <c r="G38" s="1"/>
    </row>
    <row r="39" spans="1:7" s="33" customFormat="1" ht="15">
      <c r="A39" s="10">
        <v>2020100000</v>
      </c>
      <c r="B39" s="10" t="s">
        <v>272</v>
      </c>
      <c r="C39" s="345">
        <v>2218.5</v>
      </c>
      <c r="D39" s="8">
        <v>189.8</v>
      </c>
      <c r="E39" s="8">
        <f t="shared" si="0"/>
        <v>8.555330178048232</v>
      </c>
      <c r="F39" s="8">
        <f t="shared" si="1"/>
        <v>-2028.7</v>
      </c>
      <c r="G39" s="1"/>
    </row>
    <row r="40" spans="1:7" s="33" customFormat="1" ht="15">
      <c r="A40" s="360">
        <v>2020107010</v>
      </c>
      <c r="B40" s="360" t="s">
        <v>278</v>
      </c>
      <c r="C40" s="345">
        <v>474.5</v>
      </c>
      <c r="D40" s="8"/>
      <c r="E40" s="8"/>
      <c r="F40" s="8"/>
      <c r="G40" s="1"/>
    </row>
    <row r="41" spans="1:7" s="33" customFormat="1" ht="15">
      <c r="A41" s="10">
        <v>2020200000</v>
      </c>
      <c r="B41" s="10" t="s">
        <v>221</v>
      </c>
      <c r="C41" s="8">
        <v>221.1</v>
      </c>
      <c r="D41" s="8">
        <v>0</v>
      </c>
      <c r="E41" s="8">
        <f t="shared" si="0"/>
        <v>0</v>
      </c>
      <c r="F41" s="8">
        <f t="shared" si="1"/>
        <v>-221.1</v>
      </c>
      <c r="G41" s="1"/>
    </row>
    <row r="42" spans="1:7" s="33" customFormat="1" ht="15" customHeight="1">
      <c r="A42" s="10">
        <v>2020300000</v>
      </c>
      <c r="B42" s="10" t="s">
        <v>222</v>
      </c>
      <c r="C42" s="8">
        <v>115.51</v>
      </c>
      <c r="D42" s="8">
        <v>9.6</v>
      </c>
      <c r="E42" s="8">
        <f t="shared" si="0"/>
        <v>8.310968747294606</v>
      </c>
      <c r="F42" s="8">
        <f t="shared" si="1"/>
        <v>-105.91000000000001</v>
      </c>
      <c r="G42" s="1"/>
    </row>
    <row r="43" spans="1:7" s="33" customFormat="1" ht="15" customHeight="1" hidden="1">
      <c r="A43" s="10">
        <v>2020400000</v>
      </c>
      <c r="B43" s="10" t="s">
        <v>118</v>
      </c>
      <c r="C43" s="345"/>
      <c r="D43" s="8"/>
      <c r="E43" s="8" t="e">
        <f>D43/C43*100</f>
        <v>#DIV/0!</v>
      </c>
      <c r="F43" s="8">
        <f>D43-C43</f>
        <v>0</v>
      </c>
      <c r="G43" s="1"/>
    </row>
    <row r="44" spans="1:7" s="33" customFormat="1" ht="15" customHeight="1">
      <c r="A44" s="366">
        <v>2020400000</v>
      </c>
      <c r="B44" s="366" t="s">
        <v>118</v>
      </c>
      <c r="C44" s="345">
        <v>0</v>
      </c>
      <c r="D44" s="8">
        <v>0</v>
      </c>
      <c r="E44" s="8"/>
      <c r="F44" s="8"/>
      <c r="G44" s="1"/>
    </row>
    <row r="45" spans="1:7" s="33" customFormat="1" ht="31.5">
      <c r="A45" s="6">
        <v>3000000000</v>
      </c>
      <c r="B45" s="12" t="s">
        <v>43</v>
      </c>
      <c r="C45" s="347">
        <v>15</v>
      </c>
      <c r="D45" s="7">
        <v>0</v>
      </c>
      <c r="E45" s="8">
        <f t="shared" si="0"/>
        <v>0</v>
      </c>
      <c r="F45" s="8">
        <f t="shared" si="1"/>
        <v>-15</v>
      </c>
      <c r="G45" s="1"/>
    </row>
    <row r="46" spans="1:7" s="33" customFormat="1" ht="15.75">
      <c r="A46" s="6"/>
      <c r="B46" s="6" t="s">
        <v>44</v>
      </c>
      <c r="C46" s="347">
        <f>SUM(C38,C37)</f>
        <v>3121.61</v>
      </c>
      <c r="D46" s="7">
        <f>SUM(D45,D38,D37)</f>
        <v>228.16375</v>
      </c>
      <c r="E46" s="8">
        <f t="shared" si="0"/>
        <v>7.309168986516573</v>
      </c>
      <c r="F46" s="8">
        <f t="shared" si="1"/>
        <v>-2893.44625</v>
      </c>
      <c r="G46" s="1"/>
    </row>
    <row r="47" spans="1:7" s="33" customFormat="1" ht="15.75">
      <c r="A47" s="6"/>
      <c r="B47" s="9" t="s">
        <v>45</v>
      </c>
      <c r="C47" s="347">
        <f>C97-C46</f>
        <v>474.5</v>
      </c>
      <c r="D47" s="7">
        <f>D97-D46</f>
        <v>-195.16375</v>
      </c>
      <c r="E47" s="8">
        <f t="shared" si="0"/>
        <v>-41.13040042149631</v>
      </c>
      <c r="F47" s="8">
        <f t="shared" si="1"/>
        <v>-669.6637499999999</v>
      </c>
      <c r="G47" s="14"/>
    </row>
    <row r="48" spans="1:7" s="33" customFormat="1" ht="8.25" customHeight="1">
      <c r="A48" s="15"/>
      <c r="B48" s="16"/>
      <c r="C48" s="349"/>
      <c r="D48" s="17"/>
      <c r="E48" s="258"/>
      <c r="F48" s="258"/>
      <c r="G48" s="14"/>
    </row>
    <row r="49" spans="1:6" s="33" customFormat="1" ht="3" customHeight="1">
      <c r="A49" s="31"/>
      <c r="B49" s="32"/>
      <c r="C49" s="259"/>
      <c r="D49" s="259"/>
      <c r="E49" s="259"/>
      <c r="F49" s="259"/>
    </row>
    <row r="50" spans="1:7" s="33" customFormat="1" ht="15">
      <c r="A50" s="37"/>
      <c r="B50" s="38"/>
      <c r="C50" s="66"/>
      <c r="D50" s="66"/>
      <c r="E50" s="66"/>
      <c r="F50" s="66"/>
      <c r="G50" s="36"/>
    </row>
    <row r="51" spans="1:7" s="33" customFormat="1" ht="63">
      <c r="A51" s="39" t="s">
        <v>0</v>
      </c>
      <c r="B51" s="39" t="s">
        <v>46</v>
      </c>
      <c r="C51" s="295" t="s">
        <v>302</v>
      </c>
      <c r="D51" s="296" t="s">
        <v>304</v>
      </c>
      <c r="E51" s="260" t="s">
        <v>2</v>
      </c>
      <c r="F51" s="261" t="s">
        <v>3</v>
      </c>
      <c r="G51" s="36"/>
    </row>
    <row r="52" spans="1:7" s="33" customFormat="1" ht="15.75">
      <c r="A52" s="40">
        <v>1</v>
      </c>
      <c r="B52" s="41">
        <v>2</v>
      </c>
      <c r="C52" s="262"/>
      <c r="D52" s="262"/>
      <c r="E52" s="262"/>
      <c r="F52" s="51"/>
      <c r="G52" s="36"/>
    </row>
    <row r="53" spans="1:7" s="33" customFormat="1" ht="15.75">
      <c r="A53" s="42" t="s">
        <v>47</v>
      </c>
      <c r="B53" s="43" t="s">
        <v>48</v>
      </c>
      <c r="C53" s="44">
        <f>SUM(C54:C57)</f>
        <v>824.31</v>
      </c>
      <c r="D53" s="44">
        <f>SUM(D54:D57)</f>
        <v>16.5</v>
      </c>
      <c r="E53" s="8">
        <f aca="true" t="shared" si="2" ref="E53:E97">D53/C53*100</f>
        <v>2.0016741274520506</v>
      </c>
      <c r="F53" s="8">
        <f aca="true" t="shared" si="3" ref="F53:F97">D53-C53</f>
        <v>-807.81</v>
      </c>
      <c r="G53" s="36"/>
    </row>
    <row r="54" spans="1:7" s="33" customFormat="1" ht="15.75">
      <c r="A54" s="45" t="s">
        <v>49</v>
      </c>
      <c r="B54" s="46" t="s">
        <v>50</v>
      </c>
      <c r="C54" s="47">
        <v>804.31</v>
      </c>
      <c r="D54" s="47">
        <v>16.5</v>
      </c>
      <c r="E54" s="8">
        <f t="shared" si="2"/>
        <v>2.0514478248436547</v>
      </c>
      <c r="F54" s="8">
        <f t="shared" si="3"/>
        <v>-787.81</v>
      </c>
      <c r="G54" s="36"/>
    </row>
    <row r="55" spans="1:7" s="33" customFormat="1" ht="15.75">
      <c r="A55" s="45" t="s">
        <v>156</v>
      </c>
      <c r="B55" s="50" t="s">
        <v>225</v>
      </c>
      <c r="C55" s="47">
        <v>10</v>
      </c>
      <c r="D55" s="47">
        <v>0</v>
      </c>
      <c r="E55" s="8"/>
      <c r="F55" s="8"/>
      <c r="G55" s="36"/>
    </row>
    <row r="56" spans="1:7" s="33" customFormat="1" ht="15.75">
      <c r="A56" s="45" t="s">
        <v>126</v>
      </c>
      <c r="B56" s="46" t="s">
        <v>219</v>
      </c>
      <c r="C56" s="47">
        <v>0</v>
      </c>
      <c r="D56" s="47"/>
      <c r="E56" s="8" t="e">
        <f>D56/C56*100</f>
        <v>#DIV/0!</v>
      </c>
      <c r="F56" s="8">
        <f>D56-C56</f>
        <v>0</v>
      </c>
      <c r="G56" s="36"/>
    </row>
    <row r="57" spans="1:7" s="33" customFormat="1" ht="15.75" customHeight="1">
      <c r="A57" s="45" t="s">
        <v>122</v>
      </c>
      <c r="B57" s="46" t="s">
        <v>306</v>
      </c>
      <c r="C57" s="47">
        <v>10</v>
      </c>
      <c r="D57" s="47"/>
      <c r="E57" s="8">
        <f>D57/C57*100</f>
        <v>0</v>
      </c>
      <c r="F57" s="8">
        <f>D57-C57</f>
        <v>-10</v>
      </c>
      <c r="G57" s="36"/>
    </row>
    <row r="58" spans="1:7" s="33" customFormat="1" ht="15.75">
      <c r="A58" s="42" t="s">
        <v>51</v>
      </c>
      <c r="B58" s="48" t="s">
        <v>52</v>
      </c>
      <c r="C58" s="44">
        <f>SUM(C59)</f>
        <v>115.4</v>
      </c>
      <c r="D58" s="44">
        <f>SUM(D59)</f>
        <v>0</v>
      </c>
      <c r="E58" s="8">
        <f t="shared" si="2"/>
        <v>0</v>
      </c>
      <c r="F58" s="8">
        <f t="shared" si="3"/>
        <v>-115.4</v>
      </c>
      <c r="G58" s="36"/>
    </row>
    <row r="59" spans="1:6" s="33" customFormat="1" ht="15.75">
      <c r="A59" s="49" t="s">
        <v>53</v>
      </c>
      <c r="B59" s="50" t="s">
        <v>54</v>
      </c>
      <c r="C59" s="51">
        <v>115.4</v>
      </c>
      <c r="D59" s="51">
        <v>0</v>
      </c>
      <c r="E59" s="8">
        <f t="shared" si="2"/>
        <v>0</v>
      </c>
      <c r="F59" s="8">
        <f t="shared" si="3"/>
        <v>-115.4</v>
      </c>
    </row>
    <row r="60" spans="1:7" s="23" customFormat="1" ht="15" customHeight="1">
      <c r="A60" s="25" t="s">
        <v>55</v>
      </c>
      <c r="B60" s="26" t="s">
        <v>56</v>
      </c>
      <c r="C60" s="27">
        <f>SUM(C61:C63)</f>
        <v>10</v>
      </c>
      <c r="D60" s="27">
        <f>SUM(D61:D63)</f>
        <v>0</v>
      </c>
      <c r="E60" s="8">
        <f t="shared" si="2"/>
        <v>0</v>
      </c>
      <c r="F60" s="8">
        <f t="shared" si="3"/>
        <v>-10</v>
      </c>
      <c r="G60" s="24"/>
    </row>
    <row r="61" spans="1:7" s="23" customFormat="1" ht="15.75">
      <c r="A61" s="28" t="s">
        <v>57</v>
      </c>
      <c r="B61" s="29" t="s">
        <v>58</v>
      </c>
      <c r="C61" s="30"/>
      <c r="D61" s="30"/>
      <c r="E61" s="8" t="e">
        <f t="shared" si="2"/>
        <v>#DIV/0!</v>
      </c>
      <c r="F61" s="8">
        <f t="shared" si="3"/>
        <v>0</v>
      </c>
      <c r="G61" s="24"/>
    </row>
    <row r="62" spans="1:7" s="23" customFormat="1" ht="15.75">
      <c r="A62" s="28" t="s">
        <v>226</v>
      </c>
      <c r="B62" s="29" t="s">
        <v>227</v>
      </c>
      <c r="C62" s="30">
        <v>10</v>
      </c>
      <c r="D62" s="30">
        <v>0</v>
      </c>
      <c r="E62" s="8">
        <f>D62/C62*100</f>
        <v>0</v>
      </c>
      <c r="F62" s="8">
        <f>D62-C62</f>
        <v>-10</v>
      </c>
      <c r="G62" s="24"/>
    </row>
    <row r="63" spans="1:7" s="23" customFormat="1" ht="17.25" customHeight="1">
      <c r="A63" s="28" t="s">
        <v>59</v>
      </c>
      <c r="B63" s="29" t="s">
        <v>60</v>
      </c>
      <c r="C63" s="30"/>
      <c r="D63" s="30"/>
      <c r="E63" s="8" t="e">
        <f t="shared" si="2"/>
        <v>#DIV/0!</v>
      </c>
      <c r="F63" s="8">
        <f t="shared" si="3"/>
        <v>0</v>
      </c>
      <c r="G63" s="24"/>
    </row>
    <row r="64" spans="1:7" s="33" customFormat="1" ht="17.25" customHeight="1">
      <c r="A64" s="42" t="s">
        <v>61</v>
      </c>
      <c r="B64" s="43" t="s">
        <v>62</v>
      </c>
      <c r="C64" s="44">
        <f>SUM(C65:C68)</f>
        <v>30</v>
      </c>
      <c r="D64" s="44">
        <f>SUM(D65:D68)</f>
        <v>0</v>
      </c>
      <c r="E64" s="8">
        <f t="shared" si="2"/>
        <v>0</v>
      </c>
      <c r="F64" s="8">
        <f t="shared" si="3"/>
        <v>-30</v>
      </c>
      <c r="G64" s="36"/>
    </row>
    <row r="65" spans="1:7" s="33" customFormat="1" ht="0.75" customHeight="1" hidden="1">
      <c r="A65" s="45" t="s">
        <v>57</v>
      </c>
      <c r="B65" s="46" t="s">
        <v>58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s="33" customFormat="1" ht="15.75" hidden="1">
      <c r="A66" s="45" t="s">
        <v>64</v>
      </c>
      <c r="B66" s="46" t="s">
        <v>65</v>
      </c>
      <c r="C66" s="47"/>
      <c r="D66" s="47"/>
      <c r="E66" s="8" t="e">
        <f t="shared" si="2"/>
        <v>#DIV/0!</v>
      </c>
      <c r="F66" s="8">
        <f t="shared" si="3"/>
        <v>0</v>
      </c>
      <c r="G66" s="36"/>
    </row>
    <row r="67" spans="1:7" s="33" customFormat="1" ht="16.5" customHeight="1">
      <c r="A67" s="45" t="s">
        <v>63</v>
      </c>
      <c r="B67" s="53" t="s">
        <v>143</v>
      </c>
      <c r="C67" s="47">
        <v>30</v>
      </c>
      <c r="D67" s="47"/>
      <c r="E67" s="8">
        <f t="shared" si="2"/>
        <v>0</v>
      </c>
      <c r="F67" s="8">
        <f t="shared" si="3"/>
        <v>-30</v>
      </c>
      <c r="G67" s="36"/>
    </row>
    <row r="68" spans="1:7" s="33" customFormat="1" ht="16.5" customHeight="1">
      <c r="A68" s="28" t="s">
        <v>131</v>
      </c>
      <c r="B68" s="29" t="s">
        <v>140</v>
      </c>
      <c r="C68" s="47">
        <v>0</v>
      </c>
      <c r="D68" s="47">
        <v>0</v>
      </c>
      <c r="E68" s="8" t="e">
        <f t="shared" si="2"/>
        <v>#DIV/0!</v>
      </c>
      <c r="F68" s="8">
        <f t="shared" si="3"/>
        <v>0</v>
      </c>
      <c r="G68" s="36"/>
    </row>
    <row r="69" spans="1:7" s="52" customFormat="1" ht="15" customHeight="1">
      <c r="A69" s="42" t="s">
        <v>66</v>
      </c>
      <c r="B69" s="43" t="s">
        <v>67</v>
      </c>
      <c r="C69" s="44">
        <f>SUM(C70:C72)</f>
        <v>647</v>
      </c>
      <c r="D69" s="44">
        <f>SUM(D70:D72)</f>
        <v>0</v>
      </c>
      <c r="E69" s="8">
        <f t="shared" si="2"/>
        <v>0</v>
      </c>
      <c r="F69" s="8">
        <f t="shared" si="3"/>
        <v>-647</v>
      </c>
      <c r="G69" s="36"/>
    </row>
    <row r="70" spans="1:7" s="33" customFormat="1" ht="15.75">
      <c r="A70" s="45" t="s">
        <v>68</v>
      </c>
      <c r="B70" s="46" t="s">
        <v>69</v>
      </c>
      <c r="C70" s="47"/>
      <c r="D70" s="47"/>
      <c r="E70" s="8" t="e">
        <f t="shared" si="2"/>
        <v>#DIV/0!</v>
      </c>
      <c r="F70" s="8">
        <f t="shared" si="3"/>
        <v>0</v>
      </c>
      <c r="G70" s="36"/>
    </row>
    <row r="71" spans="1:7" s="54" customFormat="1" ht="15.75">
      <c r="A71" s="45" t="s">
        <v>70</v>
      </c>
      <c r="B71" s="53" t="s">
        <v>71</v>
      </c>
      <c r="C71" s="47">
        <v>0</v>
      </c>
      <c r="D71" s="47">
        <v>0</v>
      </c>
      <c r="E71" s="8" t="e">
        <f t="shared" si="2"/>
        <v>#DIV/0!</v>
      </c>
      <c r="F71" s="8">
        <f t="shared" si="3"/>
        <v>0</v>
      </c>
      <c r="G71" s="36"/>
    </row>
    <row r="72" spans="1:7" s="33" customFormat="1" ht="14.25" customHeight="1">
      <c r="A72" s="49" t="s">
        <v>72</v>
      </c>
      <c r="B72" s="50" t="s">
        <v>73</v>
      </c>
      <c r="C72" s="51">
        <v>647</v>
      </c>
      <c r="D72" s="51">
        <v>0</v>
      </c>
      <c r="E72" s="8">
        <f t="shared" si="2"/>
        <v>0</v>
      </c>
      <c r="F72" s="8">
        <f t="shared" si="3"/>
        <v>-647</v>
      </c>
      <c r="G72" s="55"/>
    </row>
    <row r="73" spans="1:7" s="54" customFormat="1" ht="15.75" hidden="1">
      <c r="A73" s="42" t="s">
        <v>74</v>
      </c>
      <c r="B73" s="56" t="s">
        <v>75</v>
      </c>
      <c r="C73" s="44">
        <f>SUM(C74)</f>
        <v>0</v>
      </c>
      <c r="D73" s="44">
        <f>SUM(D74)</f>
        <v>0</v>
      </c>
      <c r="E73" s="8" t="e">
        <f t="shared" si="2"/>
        <v>#DIV/0!</v>
      </c>
      <c r="F73" s="8">
        <f t="shared" si="3"/>
        <v>0</v>
      </c>
      <c r="G73" s="36"/>
    </row>
    <row r="74" spans="1:7" s="33" customFormat="1" ht="31.5" hidden="1">
      <c r="A74" s="45" t="s">
        <v>76</v>
      </c>
      <c r="B74" s="53" t="s">
        <v>77</v>
      </c>
      <c r="C74" s="47"/>
      <c r="D74" s="47"/>
      <c r="E74" s="8" t="e">
        <f t="shared" si="2"/>
        <v>#DIV/0!</v>
      </c>
      <c r="F74" s="8">
        <f t="shared" si="3"/>
        <v>0</v>
      </c>
      <c r="G74" s="55"/>
    </row>
    <row r="75" spans="1:7" s="33" customFormat="1" ht="15" customHeight="1" hidden="1">
      <c r="A75" s="42" t="s">
        <v>78</v>
      </c>
      <c r="B75" s="56" t="s">
        <v>79</v>
      </c>
      <c r="C75" s="44">
        <f>SUM(C76:C79)</f>
        <v>0</v>
      </c>
      <c r="D75" s="44">
        <f>SUM(D76:D79)</f>
        <v>0</v>
      </c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80</v>
      </c>
      <c r="B76" s="53" t="s">
        <v>81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82</v>
      </c>
      <c r="B77" s="53" t="s">
        <v>83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84</v>
      </c>
      <c r="B78" s="53" t="s">
        <v>85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15.75" hidden="1">
      <c r="A79" s="45" t="s">
        <v>86</v>
      </c>
      <c r="B79" s="53" t="s">
        <v>87</v>
      </c>
      <c r="C79" s="47"/>
      <c r="D79" s="47"/>
      <c r="E79" s="8" t="e">
        <f t="shared" si="2"/>
        <v>#DIV/0!</v>
      </c>
      <c r="F79" s="8">
        <f t="shared" si="3"/>
        <v>0</v>
      </c>
      <c r="G79" s="36"/>
    </row>
    <row r="80" spans="1:7" s="33" customFormat="1" ht="31.5">
      <c r="A80" s="42" t="s">
        <v>88</v>
      </c>
      <c r="B80" s="43" t="s">
        <v>89</v>
      </c>
      <c r="C80" s="44">
        <f>SUM(C81:C82)</f>
        <v>1957.4</v>
      </c>
      <c r="D80" s="44">
        <f>SUM(D81:D82)</f>
        <v>16.5</v>
      </c>
      <c r="E80" s="8">
        <f t="shared" si="2"/>
        <v>0.8429549402268314</v>
      </c>
      <c r="F80" s="8">
        <f t="shared" si="3"/>
        <v>-1940.9</v>
      </c>
      <c r="G80" s="36"/>
    </row>
    <row r="81" spans="1:7" s="33" customFormat="1" ht="15.75">
      <c r="A81" s="45" t="s">
        <v>90</v>
      </c>
      <c r="B81" s="46" t="s">
        <v>91</v>
      </c>
      <c r="C81" s="47">
        <v>1957.4</v>
      </c>
      <c r="D81" s="47">
        <v>16.5</v>
      </c>
      <c r="E81" s="8">
        <f t="shared" si="2"/>
        <v>0.8429549402268314</v>
      </c>
      <c r="F81" s="8">
        <f t="shared" si="3"/>
        <v>-1940.9</v>
      </c>
      <c r="G81" s="36"/>
    </row>
    <row r="82" spans="1:7" s="52" customFormat="1" ht="15.75">
      <c r="A82" s="45" t="s">
        <v>92</v>
      </c>
      <c r="B82" s="46" t="s">
        <v>93</v>
      </c>
      <c r="C82" s="47"/>
      <c r="D82" s="47"/>
      <c r="E82" s="8" t="e">
        <f t="shared" si="2"/>
        <v>#DIV/0!</v>
      </c>
      <c r="F82" s="8">
        <f t="shared" si="3"/>
        <v>0</v>
      </c>
      <c r="G82" s="36"/>
    </row>
    <row r="83" spans="1:7" s="33" customFormat="1" ht="13.5" customHeight="1">
      <c r="A83" s="42" t="s">
        <v>94</v>
      </c>
      <c r="B83" s="43" t="s">
        <v>95</v>
      </c>
      <c r="C83" s="44">
        <f>SUM(C84:C89)</f>
        <v>12</v>
      </c>
      <c r="D83" s="44">
        <f>SUM(D84:D89)</f>
        <v>0</v>
      </c>
      <c r="E83" s="8">
        <f t="shared" si="2"/>
        <v>0</v>
      </c>
      <c r="F83" s="8">
        <f t="shared" si="3"/>
        <v>-12</v>
      </c>
      <c r="G83" s="36"/>
    </row>
    <row r="84" spans="1:7" s="33" customFormat="1" ht="15.75" hidden="1">
      <c r="A84" s="45" t="s">
        <v>96</v>
      </c>
      <c r="B84" s="46" t="s">
        <v>148</v>
      </c>
      <c r="C84" s="47"/>
      <c r="D84" s="47"/>
      <c r="E84" s="8" t="e">
        <f t="shared" si="2"/>
        <v>#DIV/0!</v>
      </c>
      <c r="F84" s="8">
        <f t="shared" si="3"/>
        <v>0</v>
      </c>
      <c r="G84" s="36"/>
    </row>
    <row r="85" spans="1:7" s="33" customFormat="1" ht="15.75" hidden="1">
      <c r="A85" s="45" t="s">
        <v>97</v>
      </c>
      <c r="B85" s="46" t="s">
        <v>98</v>
      </c>
      <c r="C85" s="47"/>
      <c r="D85" s="47"/>
      <c r="E85" s="8" t="e">
        <f t="shared" si="2"/>
        <v>#DIV/0!</v>
      </c>
      <c r="F85" s="8">
        <f t="shared" si="3"/>
        <v>0</v>
      </c>
      <c r="G85" s="36"/>
    </row>
    <row r="86" spans="1:7" s="33" customFormat="1" ht="17.25" customHeight="1" hidden="1">
      <c r="A86" s="49" t="s">
        <v>99</v>
      </c>
      <c r="B86" s="50" t="s">
        <v>149</v>
      </c>
      <c r="C86" s="51"/>
      <c r="D86" s="51"/>
      <c r="E86" s="8" t="e">
        <f t="shared" si="2"/>
        <v>#DIV/0!</v>
      </c>
      <c r="F86" s="8">
        <f t="shared" si="3"/>
        <v>0</v>
      </c>
      <c r="G86" s="36"/>
    </row>
    <row r="87" spans="1:7" s="54" customFormat="1" ht="15.75" hidden="1">
      <c r="A87" s="57" t="s">
        <v>100</v>
      </c>
      <c r="B87" s="58" t="s">
        <v>101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s="33" customFormat="1" ht="15.75">
      <c r="A88" s="49" t="s">
        <v>102</v>
      </c>
      <c r="B88" s="50" t="s">
        <v>103</v>
      </c>
      <c r="C88" s="51">
        <v>12</v>
      </c>
      <c r="D88" s="51">
        <v>0</v>
      </c>
      <c r="E88" s="8">
        <f t="shared" si="2"/>
        <v>0</v>
      </c>
      <c r="F88" s="8">
        <f t="shared" si="3"/>
        <v>-12</v>
      </c>
      <c r="G88" s="55"/>
    </row>
    <row r="89" spans="1:7" s="33" customFormat="1" ht="31.5" hidden="1">
      <c r="A89" s="49" t="s">
        <v>104</v>
      </c>
      <c r="B89" s="50" t="s">
        <v>105</v>
      </c>
      <c r="C89" s="51"/>
      <c r="D89" s="51"/>
      <c r="E89" s="8" t="e">
        <f t="shared" si="2"/>
        <v>#DIV/0!</v>
      </c>
      <c r="F89" s="8">
        <f t="shared" si="3"/>
        <v>0</v>
      </c>
      <c r="G89" s="36"/>
    </row>
    <row r="90" spans="1:7" s="33" customFormat="1" ht="15.75">
      <c r="A90" s="59">
        <v>1000</v>
      </c>
      <c r="B90" s="60" t="s">
        <v>106</v>
      </c>
      <c r="C90" s="44">
        <f>SUM(C91:C93)</f>
        <v>0</v>
      </c>
      <c r="D90" s="44">
        <f>SUM(D91:D93)</f>
        <v>0</v>
      </c>
      <c r="E90" s="8" t="e">
        <f t="shared" si="2"/>
        <v>#DIV/0!</v>
      </c>
      <c r="F90" s="8">
        <f t="shared" si="3"/>
        <v>0</v>
      </c>
      <c r="G90" s="36"/>
    </row>
    <row r="91" spans="1:7" s="33" customFormat="1" ht="0.75" customHeight="1">
      <c r="A91" s="61">
        <v>1003</v>
      </c>
      <c r="B91" s="62" t="s">
        <v>107</v>
      </c>
      <c r="C91" s="47"/>
      <c r="D91" s="47"/>
      <c r="E91" s="8" t="e">
        <f t="shared" si="2"/>
        <v>#DIV/0!</v>
      </c>
      <c r="F91" s="8">
        <f t="shared" si="3"/>
        <v>0</v>
      </c>
      <c r="G91" s="36"/>
    </row>
    <row r="92" spans="1:7" s="33" customFormat="1" ht="15.75" hidden="1">
      <c r="A92" s="61">
        <v>1004</v>
      </c>
      <c r="B92" s="63" t="s">
        <v>108</v>
      </c>
      <c r="C92" s="47"/>
      <c r="D92" s="47"/>
      <c r="E92" s="8" t="e">
        <f t="shared" si="2"/>
        <v>#DIV/0!</v>
      </c>
      <c r="F92" s="8">
        <f t="shared" si="3"/>
        <v>0</v>
      </c>
      <c r="G92" s="36"/>
    </row>
    <row r="93" spans="1:7" s="33" customFormat="1" ht="15.75" hidden="1">
      <c r="A93" s="64" t="s">
        <v>109</v>
      </c>
      <c r="B93" s="65" t="s">
        <v>110</v>
      </c>
      <c r="C93" s="66"/>
      <c r="D93" s="66"/>
      <c r="E93" s="8" t="e">
        <f t="shared" si="2"/>
        <v>#DIV/0!</v>
      </c>
      <c r="F93" s="8">
        <f t="shared" si="3"/>
        <v>0</v>
      </c>
      <c r="G93" s="36"/>
    </row>
    <row r="94" spans="1:6" s="33" customFormat="1" ht="14.25" customHeight="1">
      <c r="A94" s="59">
        <v>1100</v>
      </c>
      <c r="B94" s="60" t="s">
        <v>111</v>
      </c>
      <c r="C94" s="44">
        <f>SUM(C95:C96)</f>
        <v>0</v>
      </c>
      <c r="D94" s="44">
        <f>SUM(D95:D96)</f>
        <v>0</v>
      </c>
      <c r="E94" s="8" t="e">
        <f t="shared" si="2"/>
        <v>#DIV/0!</v>
      </c>
      <c r="F94" s="8">
        <f t="shared" si="3"/>
        <v>0</v>
      </c>
    </row>
    <row r="95" spans="1:6" s="33" customFormat="1" ht="15.75">
      <c r="A95" s="61">
        <v>1104</v>
      </c>
      <c r="B95" s="63" t="s">
        <v>118</v>
      </c>
      <c r="C95" s="47"/>
      <c r="D95" s="47"/>
      <c r="E95" s="8" t="e">
        <f t="shared" si="2"/>
        <v>#DIV/0!</v>
      </c>
      <c r="F95" s="8">
        <f t="shared" si="3"/>
        <v>0</v>
      </c>
    </row>
    <row r="96" spans="1:6" s="33" customFormat="1" ht="15.75">
      <c r="A96" s="61">
        <v>1102</v>
      </c>
      <c r="B96" s="63" t="s">
        <v>113</v>
      </c>
      <c r="C96" s="47"/>
      <c r="D96" s="47"/>
      <c r="E96" s="8" t="e">
        <f t="shared" si="2"/>
        <v>#DIV/0!</v>
      </c>
      <c r="F96" s="8">
        <f t="shared" si="3"/>
        <v>0</v>
      </c>
    </row>
    <row r="97" spans="1:6" s="33" customFormat="1" ht="15.75">
      <c r="A97" s="67"/>
      <c r="B97" s="68" t="s">
        <v>114</v>
      </c>
      <c r="C97" s="44">
        <f>SUM(C53,C58,C60,C64,C69,C73,C75,C80,C83,C90,C94)</f>
        <v>3596.11</v>
      </c>
      <c r="D97" s="44">
        <f>SUM(D53,D58,D60,D64,D69,D73,D75,D80,D83,D90,D94)</f>
        <v>33</v>
      </c>
      <c r="E97" s="8">
        <f t="shared" si="2"/>
        <v>0.9176582473839787</v>
      </c>
      <c r="F97" s="8">
        <f t="shared" si="3"/>
        <v>-3563.11</v>
      </c>
    </row>
    <row r="98" spans="1:6" s="33" customFormat="1" ht="15">
      <c r="A98" s="37"/>
      <c r="B98" s="38"/>
      <c r="C98" s="36"/>
      <c r="D98" s="36"/>
      <c r="E98" s="36"/>
      <c r="F98" s="36"/>
    </row>
    <row r="99" spans="1:2" s="33" customFormat="1" ht="12.75">
      <c r="A99" s="31" t="s">
        <v>115</v>
      </c>
      <c r="B99" s="31"/>
    </row>
    <row r="100" spans="1:3" s="33" customFormat="1" ht="12.75">
      <c r="A100" s="69" t="s">
        <v>116</v>
      </c>
      <c r="B100" s="69"/>
      <c r="C100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90" zoomScaleSheetLayoutView="90" zoomScalePageLayoutView="0" workbookViewId="0" topLeftCell="A62">
      <selection activeCell="D59" sqref="D59"/>
    </sheetView>
  </sheetViews>
  <sheetFormatPr defaultColWidth="9.00390625" defaultRowHeight="12.75"/>
  <cols>
    <col min="1" max="1" width="16.00390625" style="21" customWidth="1"/>
    <col min="2" max="2" width="56.75390625" style="22" customWidth="1"/>
    <col min="3" max="4" width="16.625" style="23" customWidth="1"/>
    <col min="5" max="5" width="10.875" style="23" customWidth="1"/>
    <col min="6" max="6" width="12.625" style="23" customWidth="1"/>
    <col min="7" max="16384" width="9.125" style="23" customWidth="1"/>
  </cols>
  <sheetData>
    <row r="1" spans="1:7" ht="18" customHeight="1">
      <c r="A1" s="430" t="s">
        <v>289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302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1248.1999999999998</v>
      </c>
      <c r="D5" s="7">
        <f>SUM(D6,D8,D10,D13,D15)</f>
        <v>55.45754000000001</v>
      </c>
      <c r="E5" s="8">
        <f>D5/C5*100</f>
        <v>4.443001121615127</v>
      </c>
      <c r="F5" s="8">
        <f>D5-C5</f>
        <v>-1192.7424599999997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849.3</v>
      </c>
      <c r="D6" s="7">
        <f>SUM(D7)</f>
        <v>36.21585</v>
      </c>
      <c r="E6" s="8">
        <f aca="true" t="shared" si="0" ref="E6:E47">D6/C6*100</f>
        <v>4.264199929353587</v>
      </c>
      <c r="F6" s="8">
        <f aca="true" t="shared" si="1" ref="F6:F47">D6-C6</f>
        <v>-813.0841499999999</v>
      </c>
      <c r="G6" s="1"/>
    </row>
    <row r="7" spans="1:7" s="33" customFormat="1" ht="15">
      <c r="A7" s="10">
        <v>1010200001</v>
      </c>
      <c r="B7" s="11" t="s">
        <v>6</v>
      </c>
      <c r="C7" s="105">
        <v>849.3</v>
      </c>
      <c r="D7" s="105">
        <v>36.21585</v>
      </c>
      <c r="E7" s="8">
        <f t="shared" si="0"/>
        <v>4.264199929353587</v>
      </c>
      <c r="F7" s="8">
        <f t="shared" si="1"/>
        <v>-813.0841499999999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30</v>
      </c>
      <c r="D8" s="7">
        <f>SUM(D9)</f>
        <v>0</v>
      </c>
      <c r="E8" s="8">
        <f t="shared" si="0"/>
        <v>0</v>
      </c>
      <c r="F8" s="8">
        <f t="shared" si="1"/>
        <v>-30</v>
      </c>
      <c r="G8" s="1"/>
    </row>
    <row r="9" spans="1:7" s="33" customFormat="1" ht="15">
      <c r="A9" s="10">
        <v>1050300001</v>
      </c>
      <c r="B9" s="10" t="s">
        <v>9</v>
      </c>
      <c r="C9" s="8">
        <v>30</v>
      </c>
      <c r="D9" s="8">
        <v>0</v>
      </c>
      <c r="E9" s="8">
        <f>D9/C9*100</f>
        <v>0</v>
      </c>
      <c r="F9" s="8">
        <f>D9-C9</f>
        <v>-30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357.79999999999995</v>
      </c>
      <c r="D10" s="7">
        <f>SUM(D11:D12)</f>
        <v>19.241690000000002</v>
      </c>
      <c r="E10" s="144">
        <f t="shared" si="0"/>
        <v>5.377778088317497</v>
      </c>
      <c r="F10" s="8">
        <f t="shared" si="1"/>
        <v>-338.55830999999995</v>
      </c>
      <c r="G10" s="1"/>
    </row>
    <row r="11" spans="1:7" s="33" customFormat="1" ht="15">
      <c r="A11" s="10">
        <v>1060600000</v>
      </c>
      <c r="B11" s="10" t="s">
        <v>11</v>
      </c>
      <c r="C11" s="8">
        <v>314.9</v>
      </c>
      <c r="D11" s="8">
        <v>17.58048</v>
      </c>
      <c r="E11" s="8">
        <f t="shared" si="0"/>
        <v>5.582877103842491</v>
      </c>
      <c r="F11" s="8">
        <f t="shared" si="1"/>
        <v>-297.31951999999995</v>
      </c>
      <c r="G11" s="1"/>
    </row>
    <row r="12" spans="1:7" s="33" customFormat="1" ht="14.25" customHeight="1">
      <c r="A12" s="34">
        <v>1060103010</v>
      </c>
      <c r="B12" s="35" t="s">
        <v>12</v>
      </c>
      <c r="C12" s="66">
        <v>42.9</v>
      </c>
      <c r="D12" s="66">
        <v>1.66121</v>
      </c>
      <c r="E12" s="8">
        <f>D12/C12*100</f>
        <v>3.872284382284383</v>
      </c>
      <c r="F12" s="8">
        <f>D12-C12</f>
        <v>-41.23879</v>
      </c>
      <c r="G12" s="1"/>
    </row>
    <row r="13" spans="1:7" s="33" customFormat="1" ht="47.25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15.75">
      <c r="A15" s="6"/>
      <c r="B15" s="6" t="s">
        <v>15</v>
      </c>
      <c r="C15" s="7">
        <f>SUM(C16:C19)</f>
        <v>11.1</v>
      </c>
      <c r="D15" s="7">
        <f>SUM(D16:D19)</f>
        <v>0</v>
      </c>
      <c r="E15" s="8">
        <f t="shared" si="0"/>
        <v>0</v>
      </c>
      <c r="F15" s="8">
        <f t="shared" si="1"/>
        <v>-11.1</v>
      </c>
      <c r="G15" s="1"/>
    </row>
    <row r="16" spans="1:7" s="33" customFormat="1" ht="30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29.25" customHeight="1">
      <c r="A17" s="10">
        <v>1080400001</v>
      </c>
      <c r="B17" s="11" t="s">
        <v>17</v>
      </c>
      <c r="C17" s="8">
        <v>11.1</v>
      </c>
      <c r="D17" s="8">
        <v>0</v>
      </c>
      <c r="E17" s="8">
        <f t="shared" si="0"/>
        <v>0</v>
      </c>
      <c r="F17" s="8">
        <f t="shared" si="1"/>
        <v>-11.1</v>
      </c>
      <c r="G17" s="1"/>
    </row>
    <row r="18" spans="1:7" s="33" customFormat="1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" hidden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SUM(C21:C38)</f>
        <v>312</v>
      </c>
      <c r="D20" s="7">
        <f>SUM(D21:D37)</f>
        <v>53.05615</v>
      </c>
      <c r="E20" s="8">
        <f t="shared" si="0"/>
        <v>17.00517628205128</v>
      </c>
      <c r="F20" s="8">
        <f t="shared" si="1"/>
        <v>-258.94385</v>
      </c>
      <c r="G20" s="1"/>
    </row>
    <row r="21" spans="1:7" s="33" customFormat="1" ht="14.25" customHeight="1">
      <c r="A21" s="10">
        <v>1110501101</v>
      </c>
      <c r="B21" s="10" t="s">
        <v>22</v>
      </c>
      <c r="C21" s="8">
        <v>240</v>
      </c>
      <c r="D21" s="8">
        <v>46.85615</v>
      </c>
      <c r="E21" s="8">
        <f t="shared" si="0"/>
        <v>19.523395833333332</v>
      </c>
      <c r="F21" s="8">
        <f t="shared" si="1"/>
        <v>-193.14385</v>
      </c>
      <c r="G21" s="1"/>
    </row>
    <row r="22" spans="1:7" s="33" customFormat="1" ht="0.75" customHeight="1" hidden="1">
      <c r="A22" s="10">
        <v>1110503505</v>
      </c>
      <c r="B22" s="10" t="s">
        <v>23</v>
      </c>
      <c r="C22" s="8"/>
      <c r="D22" s="8"/>
      <c r="E22" s="8" t="e">
        <f t="shared" si="0"/>
        <v>#DIV/0!</v>
      </c>
      <c r="F22" s="8">
        <f t="shared" si="1"/>
        <v>0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5">
      <c r="A25" s="10">
        <v>1110503505</v>
      </c>
      <c r="B25" s="10" t="s">
        <v>23</v>
      </c>
      <c r="C25" s="8">
        <v>0</v>
      </c>
      <c r="D25" s="8">
        <v>0</v>
      </c>
      <c r="E25" s="8"/>
      <c r="F25" s="8"/>
      <c r="G25" s="1"/>
    </row>
    <row r="26" spans="1:7" s="33" customFormat="1" ht="16.5" customHeight="1">
      <c r="A26" s="10">
        <v>1140601410</v>
      </c>
      <c r="B26" s="11" t="s">
        <v>27</v>
      </c>
      <c r="C26" s="8">
        <v>70</v>
      </c>
      <c r="D26" s="8">
        <v>0</v>
      </c>
      <c r="E26" s="8">
        <f t="shared" si="0"/>
        <v>0</v>
      </c>
      <c r="F26" s="8">
        <f t="shared" si="1"/>
        <v>-70</v>
      </c>
      <c r="G26" s="1"/>
    </row>
    <row r="27" spans="1:7" s="33" customFormat="1" ht="14.25" customHeight="1" hidden="1">
      <c r="A27" s="10">
        <v>1160000000</v>
      </c>
      <c r="B27" s="10" t="s">
        <v>28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1160301001</v>
      </c>
      <c r="B28" s="11" t="s">
        <v>29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15" hidden="1">
      <c r="A29" s="10">
        <v>1160303001</v>
      </c>
      <c r="B29" s="11" t="s">
        <v>30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1160600000</v>
      </c>
      <c r="B30" s="11" t="s">
        <v>31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30" hidden="1">
      <c r="A31" s="10">
        <v>1160800001</v>
      </c>
      <c r="B31" s="11" t="s">
        <v>32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1162504001</v>
      </c>
      <c r="B32" s="11" t="s">
        <v>33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1162700001</v>
      </c>
      <c r="B33" s="11" t="s">
        <v>34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33" customFormat="1" ht="3" customHeight="1" hidden="1">
      <c r="A34" s="10">
        <v>1162800001</v>
      </c>
      <c r="B34" s="11" t="s">
        <v>35</v>
      </c>
      <c r="C34" s="8"/>
      <c r="D34" s="8"/>
      <c r="E34" s="8" t="e">
        <f t="shared" si="0"/>
        <v>#DIV/0!</v>
      </c>
      <c r="F34" s="8">
        <f t="shared" si="1"/>
        <v>0</v>
      </c>
      <c r="G34" s="1"/>
    </row>
    <row r="35" spans="1:7" s="265" customFormat="1" ht="15.75" customHeight="1">
      <c r="A35" s="306">
        <v>1130305010</v>
      </c>
      <c r="B35" s="307" t="s">
        <v>275</v>
      </c>
      <c r="C35" s="292">
        <v>2</v>
      </c>
      <c r="D35" s="292"/>
      <c r="E35" s="292">
        <f t="shared" si="0"/>
        <v>0</v>
      </c>
      <c r="F35" s="292">
        <f t="shared" si="1"/>
        <v>-2</v>
      </c>
      <c r="G35" s="304"/>
    </row>
    <row r="36" spans="1:7" s="33" customFormat="1" ht="30.75" customHeight="1" hidden="1">
      <c r="A36" s="10">
        <v>1169000000</v>
      </c>
      <c r="B36" s="11" t="s">
        <v>37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15.75" customHeight="1">
      <c r="A37" s="10">
        <v>1170505005</v>
      </c>
      <c r="B37" s="10" t="s">
        <v>38</v>
      </c>
      <c r="C37" s="8"/>
      <c r="D37" s="8">
        <v>6.2</v>
      </c>
      <c r="E37" s="8" t="e">
        <f t="shared" si="0"/>
        <v>#DIV/0!</v>
      </c>
      <c r="F37" s="8">
        <f t="shared" si="1"/>
        <v>6.2</v>
      </c>
      <c r="G37" s="1"/>
    </row>
    <row r="38" spans="1:7" s="33" customFormat="1" ht="15" customHeight="1">
      <c r="A38" s="10">
        <v>1190500010</v>
      </c>
      <c r="B38" s="10" t="s">
        <v>214</v>
      </c>
      <c r="C38" s="8"/>
      <c r="D38" s="8"/>
      <c r="E38" s="8"/>
      <c r="F38" s="8"/>
      <c r="G38" s="1"/>
    </row>
    <row r="39" spans="1:7" s="33" customFormat="1" ht="15.75">
      <c r="A39" s="6"/>
      <c r="B39" s="6" t="s">
        <v>39</v>
      </c>
      <c r="C39" s="7">
        <f>SUM(C20,C5)</f>
        <v>1560.1999999999998</v>
      </c>
      <c r="D39" s="7">
        <f>SUM(D20,D5)</f>
        <v>108.51369000000001</v>
      </c>
      <c r="E39" s="8">
        <f t="shared" si="0"/>
        <v>6.955114087937446</v>
      </c>
      <c r="F39" s="8">
        <f t="shared" si="1"/>
        <v>-1451.6863099999998</v>
      </c>
      <c r="G39" s="1"/>
    </row>
    <row r="40" spans="1:7" s="33" customFormat="1" ht="15.75">
      <c r="A40" s="6"/>
      <c r="B40" s="6" t="s">
        <v>40</v>
      </c>
      <c r="C40" s="7">
        <f>SUM(C41:C44)</f>
        <v>2419.643</v>
      </c>
      <c r="D40" s="7">
        <f>SUM(D41:D44)</f>
        <v>182.4</v>
      </c>
      <c r="E40" s="8">
        <f t="shared" si="0"/>
        <v>7.538302137960022</v>
      </c>
      <c r="F40" s="8">
        <f t="shared" si="1"/>
        <v>-2237.243</v>
      </c>
      <c r="G40" s="1"/>
    </row>
    <row r="41" spans="1:7" s="33" customFormat="1" ht="15">
      <c r="A41" s="10">
        <v>2020100000</v>
      </c>
      <c r="B41" s="10" t="s">
        <v>272</v>
      </c>
      <c r="C41" s="8">
        <v>2019.9</v>
      </c>
      <c r="D41" s="8">
        <v>172.8</v>
      </c>
      <c r="E41" s="8">
        <f t="shared" si="0"/>
        <v>8.554878954403684</v>
      </c>
      <c r="F41" s="8">
        <f t="shared" si="1"/>
        <v>-1847.1000000000001</v>
      </c>
      <c r="G41" s="1"/>
    </row>
    <row r="42" spans="1:7" s="33" customFormat="1" ht="15">
      <c r="A42" s="10">
        <v>2020200000</v>
      </c>
      <c r="B42" s="10" t="s">
        <v>221</v>
      </c>
      <c r="C42" s="8">
        <v>284.2</v>
      </c>
      <c r="D42" s="8">
        <v>0</v>
      </c>
      <c r="E42" s="8">
        <f t="shared" si="0"/>
        <v>0</v>
      </c>
      <c r="F42" s="8">
        <f t="shared" si="1"/>
        <v>-284.2</v>
      </c>
      <c r="G42" s="1"/>
    </row>
    <row r="43" spans="1:7" s="33" customFormat="1" ht="15" customHeight="1">
      <c r="A43" s="10">
        <v>2020300000</v>
      </c>
      <c r="B43" s="10" t="s">
        <v>222</v>
      </c>
      <c r="C43" s="8">
        <v>115.543</v>
      </c>
      <c r="D43" s="8">
        <v>9.6</v>
      </c>
      <c r="E43" s="8">
        <f t="shared" si="0"/>
        <v>8.308595068502635</v>
      </c>
      <c r="F43" s="8">
        <f t="shared" si="1"/>
        <v>-105.94300000000001</v>
      </c>
      <c r="G43" s="1"/>
    </row>
    <row r="44" spans="1:7" s="33" customFormat="1" ht="15" customHeight="1">
      <c r="A44" s="10">
        <v>2020400000</v>
      </c>
      <c r="B44" s="10" t="s">
        <v>118</v>
      </c>
      <c r="C44" s="8"/>
      <c r="D44" s="8"/>
      <c r="E44" s="8" t="e">
        <f>D44/C44*100</f>
        <v>#DIV/0!</v>
      </c>
      <c r="F44" s="8">
        <f>D44-C44</f>
        <v>0</v>
      </c>
      <c r="G44" s="1"/>
    </row>
    <row r="45" spans="1:7" s="33" customFormat="1" ht="31.5">
      <c r="A45" s="6">
        <v>3000000000</v>
      </c>
      <c r="B45" s="12" t="s">
        <v>43</v>
      </c>
      <c r="C45" s="7">
        <v>27</v>
      </c>
      <c r="D45" s="7">
        <v>0</v>
      </c>
      <c r="E45" s="8">
        <f t="shared" si="0"/>
        <v>0</v>
      </c>
      <c r="F45" s="8">
        <f t="shared" si="1"/>
        <v>-27</v>
      </c>
      <c r="G45" s="1"/>
    </row>
    <row r="46" spans="1:7" s="33" customFormat="1" ht="15.75">
      <c r="A46" s="6"/>
      <c r="B46" s="6" t="s">
        <v>44</v>
      </c>
      <c r="C46" s="7">
        <f>SUM(C40,C39)</f>
        <v>3979.843</v>
      </c>
      <c r="D46" s="7">
        <f>SUM(D40,D39)</f>
        <v>290.91369000000003</v>
      </c>
      <c r="E46" s="8">
        <f t="shared" si="0"/>
        <v>7.3096775425563285</v>
      </c>
      <c r="F46" s="8">
        <f t="shared" si="1"/>
        <v>-3688.92931</v>
      </c>
      <c r="G46" s="1"/>
    </row>
    <row r="47" spans="1:7" s="33" customFormat="1" ht="15.75">
      <c r="A47" s="6"/>
      <c r="B47" s="9" t="s">
        <v>45</v>
      </c>
      <c r="C47" s="7">
        <f>C95-C46</f>
        <v>0</v>
      </c>
      <c r="D47" s="7">
        <f>D95-D46</f>
        <v>-261.62159</v>
      </c>
      <c r="E47" s="8" t="e">
        <f t="shared" si="0"/>
        <v>#DIV/0!</v>
      </c>
      <c r="F47" s="8">
        <f t="shared" si="1"/>
        <v>-261.62159</v>
      </c>
      <c r="G47" s="14"/>
    </row>
    <row r="48" spans="1:7" s="33" customFormat="1" ht="8.25" customHeight="1">
      <c r="A48" s="15"/>
      <c r="B48" s="16"/>
      <c r="C48" s="17"/>
      <c r="D48" s="17"/>
      <c r="E48" s="258"/>
      <c r="F48" s="258"/>
      <c r="G48" s="14"/>
    </row>
    <row r="49" spans="1:6" s="33" customFormat="1" ht="3" customHeight="1">
      <c r="A49" s="31"/>
      <c r="B49" s="32"/>
      <c r="C49" s="259"/>
      <c r="D49" s="259"/>
      <c r="E49" s="259"/>
      <c r="F49" s="259"/>
    </row>
    <row r="50" spans="1:7" s="33" customFormat="1" ht="15">
      <c r="A50" s="37"/>
      <c r="B50" s="38"/>
      <c r="C50" s="66"/>
      <c r="D50" s="66"/>
      <c r="E50" s="66"/>
      <c r="F50" s="66"/>
      <c r="G50" s="36"/>
    </row>
    <row r="51" spans="1:7" s="33" customFormat="1" ht="63">
      <c r="A51" s="39" t="s">
        <v>0</v>
      </c>
      <c r="B51" s="39" t="s">
        <v>46</v>
      </c>
      <c r="C51" s="295" t="s">
        <v>302</v>
      </c>
      <c r="D51" s="296" t="s">
        <v>304</v>
      </c>
      <c r="E51" s="260" t="s">
        <v>2</v>
      </c>
      <c r="F51" s="261" t="s">
        <v>3</v>
      </c>
      <c r="G51" s="36"/>
    </row>
    <row r="52" spans="1:7" s="33" customFormat="1" ht="15.75">
      <c r="A52" s="40">
        <v>1</v>
      </c>
      <c r="B52" s="41">
        <v>2</v>
      </c>
      <c r="C52" s="262"/>
      <c r="D52" s="262"/>
      <c r="E52" s="262"/>
      <c r="F52" s="51"/>
      <c r="G52" s="36"/>
    </row>
    <row r="53" spans="1:7" s="33" customFormat="1" ht="15.75">
      <c r="A53" s="42" t="s">
        <v>47</v>
      </c>
      <c r="B53" s="43" t="s">
        <v>48</v>
      </c>
      <c r="C53" s="44">
        <f>SUM(C54:C56)</f>
        <v>727.943</v>
      </c>
      <c r="D53" s="44">
        <f>SUM(D54:D56)</f>
        <v>12.2921</v>
      </c>
      <c r="E53" s="8">
        <f aca="true" t="shared" si="2" ref="E53:E95">D53/C53*100</f>
        <v>1.6886074871246788</v>
      </c>
      <c r="F53" s="8">
        <f aca="true" t="shared" si="3" ref="F53:F95">D53-C53</f>
        <v>-715.6509</v>
      </c>
      <c r="G53" s="36"/>
    </row>
    <row r="54" spans="1:7" s="33" customFormat="1" ht="15.75">
      <c r="A54" s="45" t="s">
        <v>49</v>
      </c>
      <c r="B54" s="46" t="s">
        <v>151</v>
      </c>
      <c r="C54" s="47">
        <v>705.943</v>
      </c>
      <c r="D54" s="47">
        <v>12.2921</v>
      </c>
      <c r="E54" s="8">
        <f t="shared" si="2"/>
        <v>1.7412312325499366</v>
      </c>
      <c r="F54" s="8">
        <f t="shared" si="3"/>
        <v>-693.6509</v>
      </c>
      <c r="G54" s="36"/>
    </row>
    <row r="55" spans="1:7" s="33" customFormat="1" ht="15.75">
      <c r="A55" s="45" t="s">
        <v>156</v>
      </c>
      <c r="B55" s="50" t="s">
        <v>225</v>
      </c>
      <c r="C55" s="47">
        <v>12</v>
      </c>
      <c r="D55" s="47">
        <v>0</v>
      </c>
      <c r="E55" s="8">
        <f t="shared" si="2"/>
        <v>0</v>
      </c>
      <c r="F55" s="8">
        <f t="shared" si="3"/>
        <v>-12</v>
      </c>
      <c r="G55" s="36"/>
    </row>
    <row r="56" spans="1:7" s="33" customFormat="1" ht="17.25" customHeight="1">
      <c r="A56" s="45" t="s">
        <v>122</v>
      </c>
      <c r="B56" s="46" t="s">
        <v>306</v>
      </c>
      <c r="C56" s="47">
        <v>10</v>
      </c>
      <c r="D56" s="47"/>
      <c r="E56" s="8">
        <f>D56/C56*100</f>
        <v>0</v>
      </c>
      <c r="F56" s="8">
        <f>D56-C56</f>
        <v>-10</v>
      </c>
      <c r="G56" s="36"/>
    </row>
    <row r="57" spans="1:7" s="33" customFormat="1" ht="15.75">
      <c r="A57" s="42" t="s">
        <v>51</v>
      </c>
      <c r="B57" s="48" t="s">
        <v>52</v>
      </c>
      <c r="C57" s="44">
        <f>SUM(C58)</f>
        <v>115.4</v>
      </c>
      <c r="D57" s="44">
        <f>SUM(D58)</f>
        <v>0</v>
      </c>
      <c r="E57" s="8">
        <f t="shared" si="2"/>
        <v>0</v>
      </c>
      <c r="F57" s="8">
        <f t="shared" si="3"/>
        <v>-115.4</v>
      </c>
      <c r="G57" s="36"/>
    </row>
    <row r="58" spans="1:6" s="33" customFormat="1" ht="15.75">
      <c r="A58" s="49" t="s">
        <v>53</v>
      </c>
      <c r="B58" s="50" t="s">
        <v>54</v>
      </c>
      <c r="C58" s="51">
        <v>115.4</v>
      </c>
      <c r="D58" s="51">
        <v>0</v>
      </c>
      <c r="E58" s="8">
        <f t="shared" si="2"/>
        <v>0</v>
      </c>
      <c r="F58" s="8">
        <f t="shared" si="3"/>
        <v>-115.4</v>
      </c>
    </row>
    <row r="59" spans="1:7" ht="15" customHeight="1">
      <c r="A59" s="25" t="s">
        <v>55</v>
      </c>
      <c r="B59" s="26" t="s">
        <v>56</v>
      </c>
      <c r="C59" s="27">
        <f>C61+C62</f>
        <v>24.9</v>
      </c>
      <c r="D59" s="27">
        <f>D61+D62</f>
        <v>0</v>
      </c>
      <c r="E59" s="8">
        <f t="shared" si="2"/>
        <v>0</v>
      </c>
      <c r="F59" s="8">
        <f t="shared" si="3"/>
        <v>-24.9</v>
      </c>
      <c r="G59" s="24"/>
    </row>
    <row r="60" spans="1:7" ht="15.75" hidden="1">
      <c r="A60" s="28" t="s">
        <v>57</v>
      </c>
      <c r="B60" s="29" t="s">
        <v>58</v>
      </c>
      <c r="C60" s="30"/>
      <c r="D60" s="30"/>
      <c r="E60" s="8" t="e">
        <f t="shared" si="2"/>
        <v>#DIV/0!</v>
      </c>
      <c r="F60" s="8">
        <f t="shared" si="3"/>
        <v>0</v>
      </c>
      <c r="G60" s="24"/>
    </row>
    <row r="61" spans="1:7" ht="47.25" customHeight="1">
      <c r="A61" s="28" t="s">
        <v>226</v>
      </c>
      <c r="B61" s="362" t="s">
        <v>282</v>
      </c>
      <c r="C61" s="30">
        <v>0</v>
      </c>
      <c r="D61" s="30">
        <v>0</v>
      </c>
      <c r="E61" s="8" t="e">
        <f t="shared" si="2"/>
        <v>#DIV/0!</v>
      </c>
      <c r="F61" s="8">
        <f t="shared" si="3"/>
        <v>0</v>
      </c>
      <c r="G61" s="24"/>
    </row>
    <row r="62" spans="1:7" ht="21" customHeight="1">
      <c r="A62" s="28" t="s">
        <v>59</v>
      </c>
      <c r="B62" s="361" t="s">
        <v>60</v>
      </c>
      <c r="C62" s="30">
        <v>24.9</v>
      </c>
      <c r="D62" s="30">
        <v>0</v>
      </c>
      <c r="E62" s="8"/>
      <c r="F62" s="8"/>
      <c r="G62" s="24"/>
    </row>
    <row r="63" spans="1:7" s="33" customFormat="1" ht="20.25" customHeight="1">
      <c r="A63" s="42" t="s">
        <v>61</v>
      </c>
      <c r="B63" s="43" t="s">
        <v>62</v>
      </c>
      <c r="C63" s="44">
        <f>SUM(C64:C66)</f>
        <v>50</v>
      </c>
      <c r="D63" s="44">
        <f>SUM(D64:D66)</f>
        <v>0</v>
      </c>
      <c r="E63" s="8">
        <f t="shared" si="2"/>
        <v>0</v>
      </c>
      <c r="F63" s="8">
        <f t="shared" si="3"/>
        <v>-50</v>
      </c>
      <c r="G63" s="36"/>
    </row>
    <row r="64" spans="1:7" s="33" customFormat="1" ht="6" customHeight="1" hidden="1">
      <c r="A64" s="45" t="s">
        <v>64</v>
      </c>
      <c r="B64" s="46" t="s">
        <v>65</v>
      </c>
      <c r="C64" s="47"/>
      <c r="D64" s="47"/>
      <c r="E64" s="8" t="e">
        <f t="shared" si="2"/>
        <v>#DIV/0!</v>
      </c>
      <c r="F64" s="8">
        <f t="shared" si="3"/>
        <v>0</v>
      </c>
      <c r="G64" s="36"/>
    </row>
    <row r="65" spans="1:7" s="33" customFormat="1" ht="15.75">
      <c r="A65" s="45" t="s">
        <v>63</v>
      </c>
      <c r="B65" s="53" t="s">
        <v>143</v>
      </c>
      <c r="C65" s="47">
        <v>50</v>
      </c>
      <c r="D65" s="47">
        <v>0</v>
      </c>
      <c r="E65" s="8">
        <f t="shared" si="2"/>
        <v>0</v>
      </c>
      <c r="F65" s="8">
        <f t="shared" si="3"/>
        <v>-50</v>
      </c>
      <c r="G65" s="36"/>
    </row>
    <row r="66" spans="1:7" s="33" customFormat="1" ht="15.75">
      <c r="A66" s="28" t="s">
        <v>131</v>
      </c>
      <c r="B66" s="29" t="s">
        <v>140</v>
      </c>
      <c r="C66" s="47">
        <v>0</v>
      </c>
      <c r="D66" s="47">
        <v>0</v>
      </c>
      <c r="E66" s="8" t="e">
        <f t="shared" si="2"/>
        <v>#DIV/0!</v>
      </c>
      <c r="F66" s="8">
        <f t="shared" si="3"/>
        <v>0</v>
      </c>
      <c r="G66" s="36"/>
    </row>
    <row r="67" spans="1:7" s="52" customFormat="1" ht="15.75">
      <c r="A67" s="42" t="s">
        <v>66</v>
      </c>
      <c r="B67" s="43" t="s">
        <v>67</v>
      </c>
      <c r="C67" s="44">
        <f>SUM(C68:C70)</f>
        <v>872.6</v>
      </c>
      <c r="D67" s="44">
        <f>SUM(D68:D70)</f>
        <v>0</v>
      </c>
      <c r="E67" s="8">
        <f t="shared" si="2"/>
        <v>0</v>
      </c>
      <c r="F67" s="8">
        <f t="shared" si="3"/>
        <v>-872.6</v>
      </c>
      <c r="G67" s="36"/>
    </row>
    <row r="68" spans="1:7" s="33" customFormat="1" ht="15.75">
      <c r="A68" s="45" t="s">
        <v>68</v>
      </c>
      <c r="B68" s="46" t="s">
        <v>69</v>
      </c>
      <c r="C68" s="47"/>
      <c r="D68" s="47"/>
      <c r="E68" s="8" t="e">
        <f t="shared" si="2"/>
        <v>#DIV/0!</v>
      </c>
      <c r="F68" s="8">
        <f t="shared" si="3"/>
        <v>0</v>
      </c>
      <c r="G68" s="36"/>
    </row>
    <row r="69" spans="1:7" s="54" customFormat="1" ht="15.75">
      <c r="A69" s="45" t="s">
        <v>70</v>
      </c>
      <c r="B69" s="53" t="s">
        <v>71</v>
      </c>
      <c r="C69" s="47">
        <v>0</v>
      </c>
      <c r="D69" s="47">
        <v>0</v>
      </c>
      <c r="E69" s="8" t="e">
        <f t="shared" si="2"/>
        <v>#DIV/0!</v>
      </c>
      <c r="F69" s="8">
        <f t="shared" si="3"/>
        <v>0</v>
      </c>
      <c r="G69" s="36"/>
    </row>
    <row r="70" spans="1:7" s="33" customFormat="1" ht="14.25" customHeight="1">
      <c r="A70" s="49" t="s">
        <v>72</v>
      </c>
      <c r="B70" s="50" t="s">
        <v>73</v>
      </c>
      <c r="C70" s="51">
        <v>872.6</v>
      </c>
      <c r="D70" s="51">
        <v>0</v>
      </c>
      <c r="E70" s="8">
        <f t="shared" si="2"/>
        <v>0</v>
      </c>
      <c r="F70" s="8">
        <f t="shared" si="3"/>
        <v>-872.6</v>
      </c>
      <c r="G70" s="55"/>
    </row>
    <row r="71" spans="1:7" s="54" customFormat="1" ht="15.75" hidden="1">
      <c r="A71" s="42" t="s">
        <v>74</v>
      </c>
      <c r="B71" s="56" t="s">
        <v>75</v>
      </c>
      <c r="C71" s="44">
        <f>SUM(C72)</f>
        <v>0</v>
      </c>
      <c r="D71" s="44">
        <f>SUM(D72)</f>
        <v>0</v>
      </c>
      <c r="E71" s="8" t="e">
        <f t="shared" si="2"/>
        <v>#DIV/0!</v>
      </c>
      <c r="F71" s="8">
        <f t="shared" si="3"/>
        <v>0</v>
      </c>
      <c r="G71" s="36"/>
    </row>
    <row r="72" spans="1:7" s="33" customFormat="1" ht="31.5" hidden="1">
      <c r="A72" s="45" t="s">
        <v>76</v>
      </c>
      <c r="B72" s="53" t="s">
        <v>77</v>
      </c>
      <c r="C72" s="47"/>
      <c r="D72" s="47"/>
      <c r="E72" s="8" t="e">
        <f t="shared" si="2"/>
        <v>#DIV/0!</v>
      </c>
      <c r="F72" s="8">
        <f t="shared" si="3"/>
        <v>0</v>
      </c>
      <c r="G72" s="55"/>
    </row>
    <row r="73" spans="1:7" s="33" customFormat="1" ht="13.5" customHeight="1" hidden="1">
      <c r="A73" s="42" t="s">
        <v>78</v>
      </c>
      <c r="B73" s="56" t="s">
        <v>79</v>
      </c>
      <c r="C73" s="44">
        <f>SUM(C74:C77)</f>
        <v>0</v>
      </c>
      <c r="D73" s="44">
        <f>SUM(D74:D77)</f>
        <v>0</v>
      </c>
      <c r="E73" s="8" t="e">
        <f t="shared" si="2"/>
        <v>#DIV/0!</v>
      </c>
      <c r="F73" s="8">
        <f t="shared" si="3"/>
        <v>0</v>
      </c>
      <c r="G73" s="36"/>
    </row>
    <row r="74" spans="1:7" s="33" customFormat="1" ht="15.75" hidden="1">
      <c r="A74" s="45" t="s">
        <v>80</v>
      </c>
      <c r="B74" s="53" t="s">
        <v>81</v>
      </c>
      <c r="C74" s="47"/>
      <c r="D74" s="47"/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82</v>
      </c>
      <c r="B75" s="53" t="s">
        <v>83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84</v>
      </c>
      <c r="B76" s="53" t="s">
        <v>85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86</v>
      </c>
      <c r="B77" s="53" t="s">
        <v>87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31.5">
      <c r="A78" s="42" t="s">
        <v>88</v>
      </c>
      <c r="B78" s="43" t="s">
        <v>89</v>
      </c>
      <c r="C78" s="44">
        <f>SUM(C79:C80)</f>
        <v>1948.7</v>
      </c>
      <c r="D78" s="44">
        <f>SUM(D79:D80)</f>
        <v>17</v>
      </c>
      <c r="E78" s="8">
        <f t="shared" si="2"/>
        <v>0.8723764560989377</v>
      </c>
      <c r="F78" s="8">
        <f t="shared" si="3"/>
        <v>-1931.7</v>
      </c>
      <c r="G78" s="36"/>
    </row>
    <row r="79" spans="1:7" s="33" customFormat="1" ht="15.75">
      <c r="A79" s="45" t="s">
        <v>90</v>
      </c>
      <c r="B79" s="46" t="s">
        <v>91</v>
      </c>
      <c r="C79" s="47">
        <v>1948.7</v>
      </c>
      <c r="D79" s="47">
        <v>17</v>
      </c>
      <c r="E79" s="8">
        <f t="shared" si="2"/>
        <v>0.8723764560989377</v>
      </c>
      <c r="F79" s="8">
        <f t="shared" si="3"/>
        <v>-1931.7</v>
      </c>
      <c r="G79" s="36"/>
    </row>
    <row r="80" spans="1:7" s="52" customFormat="1" ht="15.75">
      <c r="A80" s="45" t="s">
        <v>92</v>
      </c>
      <c r="B80" s="46" t="s">
        <v>93</v>
      </c>
      <c r="C80" s="47"/>
      <c r="D80" s="47"/>
      <c r="E80" s="8" t="e">
        <f t="shared" si="2"/>
        <v>#DIV/0!</v>
      </c>
      <c r="F80" s="8">
        <f t="shared" si="3"/>
        <v>0</v>
      </c>
      <c r="G80" s="36"/>
    </row>
    <row r="81" spans="1:7" s="33" customFormat="1" ht="15.75" customHeight="1">
      <c r="A81" s="42" t="s">
        <v>94</v>
      </c>
      <c r="B81" s="43" t="s">
        <v>95</v>
      </c>
      <c r="C81" s="44">
        <f>SUM(C82:C87)</f>
        <v>15.6</v>
      </c>
      <c r="D81" s="44">
        <f>SUM(D82:D87)</f>
        <v>0</v>
      </c>
      <c r="E81" s="8">
        <f t="shared" si="2"/>
        <v>0</v>
      </c>
      <c r="F81" s="8">
        <f t="shared" si="3"/>
        <v>-15.6</v>
      </c>
      <c r="G81" s="36"/>
    </row>
    <row r="82" spans="1:7" s="33" customFormat="1" ht="15.75" hidden="1">
      <c r="A82" s="45" t="s">
        <v>96</v>
      </c>
      <c r="B82" s="46" t="s">
        <v>148</v>
      </c>
      <c r="C82" s="47"/>
      <c r="D82" s="47"/>
      <c r="E82" s="8" t="e">
        <f t="shared" si="2"/>
        <v>#DIV/0!</v>
      </c>
      <c r="F82" s="8">
        <f t="shared" si="3"/>
        <v>0</v>
      </c>
      <c r="G82" s="36"/>
    </row>
    <row r="83" spans="1:7" s="33" customFormat="1" ht="15.75" hidden="1">
      <c r="A83" s="45" t="s">
        <v>97</v>
      </c>
      <c r="B83" s="46"/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7.25" customHeight="1" hidden="1">
      <c r="A84" s="49" t="s">
        <v>99</v>
      </c>
      <c r="B84" s="50" t="s">
        <v>149</v>
      </c>
      <c r="C84" s="51"/>
      <c r="D84" s="51"/>
      <c r="E84" s="8" t="e">
        <f t="shared" si="2"/>
        <v>#DIV/0!</v>
      </c>
      <c r="F84" s="8">
        <f t="shared" si="3"/>
        <v>0</v>
      </c>
      <c r="G84" s="36"/>
    </row>
    <row r="85" spans="1:7" s="54" customFormat="1" ht="15.75" hidden="1">
      <c r="A85" s="57" t="s">
        <v>100</v>
      </c>
      <c r="B85" s="58" t="s">
        <v>101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33" customFormat="1" ht="15.75">
      <c r="A86" s="49" t="s">
        <v>102</v>
      </c>
      <c r="B86" s="50" t="s">
        <v>103</v>
      </c>
      <c r="C86" s="51">
        <v>15.6</v>
      </c>
      <c r="D86" s="51"/>
      <c r="E86" s="8">
        <f t="shared" si="2"/>
        <v>0</v>
      </c>
      <c r="F86" s="8">
        <f t="shared" si="3"/>
        <v>-15.6</v>
      </c>
      <c r="G86" s="55"/>
    </row>
    <row r="87" spans="1:7" s="33" customFormat="1" ht="31.5" hidden="1">
      <c r="A87" s="49" t="s">
        <v>104</v>
      </c>
      <c r="B87" s="50" t="s">
        <v>105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s="33" customFormat="1" ht="14.25" customHeight="1">
      <c r="A88" s="59">
        <v>1000</v>
      </c>
      <c r="B88" s="60" t="s">
        <v>106</v>
      </c>
      <c r="C88" s="44">
        <f>C91</f>
        <v>224.7</v>
      </c>
      <c r="D88" s="44">
        <f>SUM(D89:D91)</f>
        <v>0</v>
      </c>
      <c r="E88" s="8">
        <f t="shared" si="2"/>
        <v>0</v>
      </c>
      <c r="F88" s="8">
        <f t="shared" si="3"/>
        <v>-224.7</v>
      </c>
      <c r="G88" s="36"/>
    </row>
    <row r="89" spans="1:7" s="33" customFormat="1" ht="15.75" hidden="1">
      <c r="A89" s="277">
        <v>1003</v>
      </c>
      <c r="B89" s="62" t="s">
        <v>107</v>
      </c>
      <c r="C89" s="47"/>
      <c r="D89" s="47"/>
      <c r="E89" s="8" t="e">
        <f t="shared" si="2"/>
        <v>#DIV/0!</v>
      </c>
      <c r="F89" s="8">
        <f t="shared" si="3"/>
        <v>0</v>
      </c>
      <c r="G89" s="36"/>
    </row>
    <row r="90" spans="1:7" s="33" customFormat="1" ht="15.75" hidden="1">
      <c r="A90" s="277">
        <v>1004</v>
      </c>
      <c r="B90" s="63" t="s">
        <v>108</v>
      </c>
      <c r="C90" s="47"/>
      <c r="D90" s="47"/>
      <c r="E90" s="8" t="e">
        <f t="shared" si="2"/>
        <v>#DIV/0!</v>
      </c>
      <c r="F90" s="8">
        <f t="shared" si="3"/>
        <v>0</v>
      </c>
      <c r="G90" s="36"/>
    </row>
    <row r="91" spans="1:7" s="33" customFormat="1" ht="14.25" customHeight="1">
      <c r="A91" s="64" t="s">
        <v>109</v>
      </c>
      <c r="B91" s="50" t="s">
        <v>110</v>
      </c>
      <c r="C91" s="51">
        <v>224.7</v>
      </c>
      <c r="D91" s="51">
        <v>0</v>
      </c>
      <c r="E91" s="8">
        <f t="shared" si="2"/>
        <v>0</v>
      </c>
      <c r="F91" s="8">
        <f t="shared" si="3"/>
        <v>-224.7</v>
      </c>
      <c r="G91" s="36"/>
    </row>
    <row r="92" spans="1:6" s="33" customFormat="1" ht="15" customHeight="1">
      <c r="A92" s="278">
        <v>1100</v>
      </c>
      <c r="B92" s="60" t="s">
        <v>111</v>
      </c>
      <c r="C92" s="44">
        <f>SUM(C93:C94)</f>
        <v>0</v>
      </c>
      <c r="D92" s="44">
        <f>SUM(D93:D94)</f>
        <v>0</v>
      </c>
      <c r="E92" s="8" t="e">
        <f t="shared" si="2"/>
        <v>#DIV/0!</v>
      </c>
      <c r="F92" s="8">
        <f t="shared" si="3"/>
        <v>0</v>
      </c>
    </row>
    <row r="93" spans="1:6" s="33" customFormat="1" ht="15.75" customHeight="1">
      <c r="A93" s="61">
        <v>1104</v>
      </c>
      <c r="B93" s="63" t="s">
        <v>118</v>
      </c>
      <c r="C93" s="47">
        <v>0</v>
      </c>
      <c r="D93" s="47"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>
      <c r="A94" s="61">
        <v>1102</v>
      </c>
      <c r="B94" s="63" t="s">
        <v>113</v>
      </c>
      <c r="C94" s="47"/>
      <c r="D94" s="47"/>
      <c r="E94" s="8" t="e">
        <f t="shared" si="2"/>
        <v>#DIV/0!</v>
      </c>
      <c r="F94" s="8">
        <f t="shared" si="3"/>
        <v>0</v>
      </c>
    </row>
    <row r="95" spans="1:6" s="33" customFormat="1" ht="15.75">
      <c r="A95" s="67"/>
      <c r="B95" s="68" t="s">
        <v>114</v>
      </c>
      <c r="C95" s="44">
        <f>SUM(C53,C57,C59,C63,C67,C71,C73,C78,C81,C88,C92)</f>
        <v>3979.8429999999994</v>
      </c>
      <c r="D95" s="44">
        <f>SUM(D53,D57,D59,D63,D67,D71,D73,D78,D81,D88,D92)</f>
        <v>29.292099999999998</v>
      </c>
      <c r="E95" s="8">
        <f t="shared" si="2"/>
        <v>0.736011445677631</v>
      </c>
      <c r="F95" s="8">
        <f t="shared" si="3"/>
        <v>-3950.5508999999993</v>
      </c>
    </row>
    <row r="96" spans="1:6" s="33" customFormat="1" ht="15">
      <c r="A96" s="37"/>
      <c r="B96" s="38"/>
      <c r="C96" s="36"/>
      <c r="D96" s="36"/>
      <c r="E96" s="36"/>
      <c r="F96" s="36"/>
    </row>
    <row r="97" spans="1:2" s="33" customFormat="1" ht="12.75">
      <c r="A97" s="31" t="s">
        <v>115</v>
      </c>
      <c r="B97" s="31"/>
    </row>
    <row r="98" spans="1:3" s="33" customFormat="1" ht="12.75">
      <c r="A98" s="69" t="s">
        <v>116</v>
      </c>
      <c r="B98" s="69"/>
      <c r="C98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90" zoomScaleSheetLayoutView="90" zoomScalePageLayoutView="0" workbookViewId="0" topLeftCell="A49">
      <selection activeCell="D94" sqref="D94"/>
    </sheetView>
  </sheetViews>
  <sheetFormatPr defaultColWidth="9.00390625" defaultRowHeight="12.75"/>
  <cols>
    <col min="1" max="1" width="16.00390625" style="31" customWidth="1"/>
    <col min="2" max="2" width="56.75390625" style="32" customWidth="1"/>
    <col min="3" max="4" width="17.625" style="33" customWidth="1"/>
    <col min="5" max="5" width="13.00390625" style="33" customWidth="1"/>
    <col min="6" max="6" width="11.375" style="33" customWidth="1"/>
    <col min="7" max="16384" width="9.125" style="33" customWidth="1"/>
  </cols>
  <sheetData>
    <row r="1" spans="1:7" ht="18" customHeight="1">
      <c r="A1" s="430" t="s">
        <v>290</v>
      </c>
      <c r="B1" s="430"/>
      <c r="C1" s="430"/>
      <c r="D1" s="430"/>
      <c r="E1" s="430"/>
      <c r="F1" s="430"/>
      <c r="G1" s="1"/>
    </row>
    <row r="2" spans="1:7" ht="18" customHeight="1">
      <c r="A2" s="430"/>
      <c r="B2" s="430"/>
      <c r="C2" s="430"/>
      <c r="D2" s="430"/>
      <c r="E2" s="430"/>
      <c r="F2" s="430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ht="63">
      <c r="A4" s="3" t="s">
        <v>0</v>
      </c>
      <c r="B4" s="3" t="s">
        <v>1</v>
      </c>
      <c r="C4" s="313" t="s">
        <v>302</v>
      </c>
      <c r="D4" s="312" t="s">
        <v>304</v>
      </c>
      <c r="E4" s="4" t="s">
        <v>2</v>
      </c>
      <c r="F4" s="5" t="s">
        <v>3</v>
      </c>
      <c r="G4" s="1"/>
    </row>
    <row r="5" spans="1:7" ht="15.75">
      <c r="A5" s="6"/>
      <c r="B5" s="6" t="s">
        <v>4</v>
      </c>
      <c r="C5" s="7">
        <f>SUM(C6,C8,C10,C13,C15)</f>
        <v>5173.6</v>
      </c>
      <c r="D5" s="7">
        <f>SUM(D6,D8,D10,D13,D15)</f>
        <v>208.22632000000002</v>
      </c>
      <c r="E5" s="8">
        <f>D5/C5*100</f>
        <v>4.02478583578166</v>
      </c>
      <c r="F5" s="8">
        <f>D5-C5</f>
        <v>-4965.373680000001</v>
      </c>
      <c r="G5" s="1"/>
    </row>
    <row r="6" spans="1:7" ht="15.75">
      <c r="A6" s="6">
        <v>1010000000</v>
      </c>
      <c r="B6" s="6" t="s">
        <v>5</v>
      </c>
      <c r="C6" s="7">
        <f>SUM(C7)</f>
        <v>4415.1</v>
      </c>
      <c r="D6" s="7">
        <f>SUM(D7)</f>
        <v>167.39911</v>
      </c>
      <c r="E6" s="8">
        <f aca="true" t="shared" si="0" ref="E6:E46">D6/C6*100</f>
        <v>3.791513442504133</v>
      </c>
      <c r="F6" s="8">
        <f aca="true" t="shared" si="1" ref="F6:F46">D6-C6</f>
        <v>-4247.70089</v>
      </c>
      <c r="G6" s="1"/>
    </row>
    <row r="7" spans="1:7" ht="15">
      <c r="A7" s="10">
        <v>1010200001</v>
      </c>
      <c r="B7" s="11" t="s">
        <v>6</v>
      </c>
      <c r="C7" s="105">
        <v>4415.1</v>
      </c>
      <c r="D7" s="105">
        <v>167.39911</v>
      </c>
      <c r="E7" s="8">
        <f t="shared" si="0"/>
        <v>3.791513442504133</v>
      </c>
      <c r="F7" s="8">
        <f t="shared" si="1"/>
        <v>-4247.70089</v>
      </c>
      <c r="G7" s="1"/>
    </row>
    <row r="8" spans="1:7" ht="15.75">
      <c r="A8" s="6">
        <v>1050000000</v>
      </c>
      <c r="B8" s="6" t="s">
        <v>7</v>
      </c>
      <c r="C8" s="7">
        <f>SUM(C9)</f>
        <v>10</v>
      </c>
      <c r="D8" s="7">
        <f>SUM(D9)</f>
        <v>0</v>
      </c>
      <c r="E8" s="8">
        <f t="shared" si="0"/>
        <v>0</v>
      </c>
      <c r="F8" s="8">
        <f t="shared" si="1"/>
        <v>-10</v>
      </c>
      <c r="G8" s="1"/>
    </row>
    <row r="9" spans="1:7" ht="15">
      <c r="A9" s="10">
        <v>1050300001</v>
      </c>
      <c r="B9" s="10" t="s">
        <v>9</v>
      </c>
      <c r="C9" s="8">
        <v>10</v>
      </c>
      <c r="D9" s="8">
        <v>0</v>
      </c>
      <c r="E9" s="8">
        <f t="shared" si="0"/>
        <v>0</v>
      </c>
      <c r="F9" s="8">
        <f t="shared" si="1"/>
        <v>-10</v>
      </c>
      <c r="G9" s="1"/>
    </row>
    <row r="10" spans="1:7" ht="15.75">
      <c r="A10" s="6">
        <v>1060000000</v>
      </c>
      <c r="B10" s="6" t="s">
        <v>10</v>
      </c>
      <c r="C10" s="7">
        <f>SUM(C11:C12)</f>
        <v>748.5</v>
      </c>
      <c r="D10" s="7">
        <f>SUM(D11:D12)</f>
        <v>40.82721</v>
      </c>
      <c r="E10" s="144">
        <f t="shared" si="0"/>
        <v>5.454537074148297</v>
      </c>
      <c r="F10" s="8">
        <f t="shared" si="1"/>
        <v>-707.67279</v>
      </c>
      <c r="G10" s="1"/>
    </row>
    <row r="11" spans="1:7" ht="15">
      <c r="A11" s="10">
        <v>1060600000</v>
      </c>
      <c r="B11" s="10" t="s">
        <v>11</v>
      </c>
      <c r="C11" s="8">
        <v>714.2</v>
      </c>
      <c r="D11" s="8">
        <v>36.5736</v>
      </c>
      <c r="E11" s="8">
        <f t="shared" si="0"/>
        <v>5.120918510221227</v>
      </c>
      <c r="F11" s="8">
        <f t="shared" si="1"/>
        <v>-677.6264000000001</v>
      </c>
      <c r="G11" s="1"/>
    </row>
    <row r="12" spans="1:7" ht="14.25" customHeight="1">
      <c r="A12" s="34">
        <v>1060103010</v>
      </c>
      <c r="B12" s="35" t="s">
        <v>12</v>
      </c>
      <c r="C12" s="66">
        <v>34.3</v>
      </c>
      <c r="D12" s="51">
        <v>4.25361</v>
      </c>
      <c r="E12" s="8">
        <f t="shared" si="0"/>
        <v>12.40119533527697</v>
      </c>
      <c r="F12" s="8">
        <f t="shared" si="1"/>
        <v>-30.046389999999995</v>
      </c>
      <c r="G12" s="1"/>
    </row>
    <row r="13" spans="1:7" ht="47.25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ht="16.5" customHeight="1">
      <c r="A15" s="6"/>
      <c r="B15" s="6" t="s">
        <v>15</v>
      </c>
      <c r="C15" s="7">
        <f>SUM(C16:C19)</f>
        <v>0</v>
      </c>
      <c r="D15" s="7">
        <f>SUM(D16:D19)</f>
        <v>0</v>
      </c>
      <c r="E15" s="8" t="e">
        <f t="shared" si="0"/>
        <v>#DIV/0!</v>
      </c>
      <c r="F15" s="8">
        <f t="shared" si="1"/>
        <v>0</v>
      </c>
      <c r="G15" s="1"/>
    </row>
    <row r="16" spans="1:7" ht="28.5" customHeight="1" hidden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ht="30">
      <c r="A17" s="10">
        <v>1080400001</v>
      </c>
      <c r="B17" s="11" t="s">
        <v>17</v>
      </c>
      <c r="C17" s="8">
        <v>0</v>
      </c>
      <c r="D17" s="8">
        <v>0</v>
      </c>
      <c r="E17" s="8" t="e">
        <f t="shared" si="0"/>
        <v>#DIV/0!</v>
      </c>
      <c r="F17" s="8">
        <f t="shared" si="1"/>
        <v>0</v>
      </c>
      <c r="G17" s="1"/>
    </row>
    <row r="18" spans="1:7" ht="30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ht="30">
      <c r="A19" s="10">
        <v>1090000000</v>
      </c>
      <c r="B19" s="11" t="s">
        <v>19</v>
      </c>
      <c r="C19" s="8"/>
      <c r="D19" s="8">
        <v>0</v>
      </c>
      <c r="E19" s="8" t="e">
        <f t="shared" si="0"/>
        <v>#DIV/0!</v>
      </c>
      <c r="F19" s="8">
        <f t="shared" si="1"/>
        <v>0</v>
      </c>
      <c r="G19" s="1"/>
    </row>
    <row r="20" spans="1:7" ht="15.75">
      <c r="A20" s="6"/>
      <c r="B20" s="6" t="s">
        <v>20</v>
      </c>
      <c r="C20" s="7">
        <f>SUM(C21:C38)</f>
        <v>247</v>
      </c>
      <c r="D20" s="7">
        <f>SUM(D21:D38)</f>
        <v>10.01428</v>
      </c>
      <c r="E20" s="8">
        <f t="shared" si="0"/>
        <v>4.054364372469635</v>
      </c>
      <c r="F20" s="8">
        <f t="shared" si="1"/>
        <v>-236.98572000000001</v>
      </c>
      <c r="G20" s="1"/>
    </row>
    <row r="21" spans="1:7" ht="14.25" customHeight="1">
      <c r="A21" s="10">
        <v>1110501101</v>
      </c>
      <c r="B21" s="10" t="s">
        <v>22</v>
      </c>
      <c r="C21" s="8">
        <v>195</v>
      </c>
      <c r="D21" s="8">
        <v>10.01428</v>
      </c>
      <c r="E21" s="8">
        <f t="shared" si="0"/>
        <v>5.135528205128205</v>
      </c>
      <c r="F21" s="8">
        <f t="shared" si="1"/>
        <v>-184.98572000000001</v>
      </c>
      <c r="G21" s="1"/>
    </row>
    <row r="22" spans="1:7" ht="15" hidden="1">
      <c r="A22" s="10">
        <v>1110503505</v>
      </c>
      <c r="B22" s="10" t="s">
        <v>23</v>
      </c>
      <c r="C22" s="8"/>
      <c r="D22" s="8"/>
      <c r="E22" s="8" t="e">
        <f t="shared" si="0"/>
        <v>#DIV/0!</v>
      </c>
      <c r="F22" s="8">
        <f t="shared" si="1"/>
        <v>0</v>
      </c>
      <c r="G22" s="1"/>
    </row>
    <row r="23" spans="1:7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ht="16.5" customHeight="1">
      <c r="A25" s="10">
        <v>1140601410</v>
      </c>
      <c r="B25" s="11" t="s">
        <v>27</v>
      </c>
      <c r="C25" s="8">
        <v>50</v>
      </c>
      <c r="D25" s="8">
        <v>0</v>
      </c>
      <c r="E25" s="8">
        <f t="shared" si="0"/>
        <v>0</v>
      </c>
      <c r="F25" s="8">
        <f t="shared" si="1"/>
        <v>-50</v>
      </c>
      <c r="G25" s="1"/>
    </row>
    <row r="26" spans="1:7" ht="14.25" customHeight="1" hidden="1">
      <c r="A26" s="10">
        <v>1160000000</v>
      </c>
      <c r="B26" s="10" t="s">
        <v>28</v>
      </c>
      <c r="C26" s="8"/>
      <c r="D26" s="8"/>
      <c r="E26" s="8" t="e">
        <f t="shared" si="0"/>
        <v>#DIV/0!</v>
      </c>
      <c r="F26" s="8">
        <f t="shared" si="1"/>
        <v>0</v>
      </c>
      <c r="G26" s="1"/>
    </row>
    <row r="27" spans="1:7" ht="15" hidden="1">
      <c r="A27" s="10">
        <v>1160301001</v>
      </c>
      <c r="B27" s="11" t="s">
        <v>29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ht="15" hidden="1">
      <c r="A28" s="10">
        <v>1160303001</v>
      </c>
      <c r="B28" s="11" t="s">
        <v>30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ht="30" hidden="1">
      <c r="A29" s="10">
        <v>1160600000</v>
      </c>
      <c r="B29" s="11" t="s">
        <v>31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ht="30" hidden="1">
      <c r="A30" s="10">
        <v>1160800001</v>
      </c>
      <c r="B30" s="11" t="s">
        <v>32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ht="15" hidden="1">
      <c r="A31" s="10">
        <v>1162504001</v>
      </c>
      <c r="B31" s="11" t="s">
        <v>33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ht="15" hidden="1">
      <c r="A32" s="10">
        <v>1162700001</v>
      </c>
      <c r="B32" s="11" t="s">
        <v>34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ht="15" hidden="1">
      <c r="A33" s="10">
        <v>1162800001</v>
      </c>
      <c r="B33" s="11" t="s">
        <v>35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265" customFormat="1" ht="16.5" customHeight="1">
      <c r="A34" s="306">
        <v>1130305010</v>
      </c>
      <c r="B34" s="307" t="s">
        <v>275</v>
      </c>
      <c r="C34" s="292">
        <v>2</v>
      </c>
      <c r="D34" s="292"/>
      <c r="E34" s="292">
        <f t="shared" si="0"/>
        <v>0</v>
      </c>
      <c r="F34" s="292">
        <f t="shared" si="1"/>
        <v>-2</v>
      </c>
      <c r="G34" s="304"/>
    </row>
    <row r="35" spans="1:7" ht="30" customHeight="1" hidden="1">
      <c r="A35" s="10">
        <v>1163000000</v>
      </c>
      <c r="B35" s="11" t="s">
        <v>36</v>
      </c>
      <c r="C35" s="8"/>
      <c r="D35" s="8"/>
      <c r="E35" s="8" t="e">
        <f t="shared" si="0"/>
        <v>#DIV/0!</v>
      </c>
      <c r="F35" s="8">
        <f t="shared" si="1"/>
        <v>0</v>
      </c>
      <c r="G35" s="1"/>
    </row>
    <row r="36" spans="1:7" ht="21.75" customHeight="1" hidden="1">
      <c r="A36" s="10">
        <v>1169000000</v>
      </c>
      <c r="B36" s="11" t="s">
        <v>37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ht="16.5" customHeight="1">
      <c r="A37" s="10">
        <v>1170505005</v>
      </c>
      <c r="B37" s="10" t="s">
        <v>38</v>
      </c>
      <c r="C37" s="8"/>
      <c r="D37" s="8"/>
      <c r="E37" s="8" t="e">
        <f t="shared" si="0"/>
        <v>#DIV/0!</v>
      </c>
      <c r="F37" s="8">
        <f t="shared" si="1"/>
        <v>0</v>
      </c>
      <c r="G37" s="1"/>
    </row>
    <row r="38" spans="1:7" ht="15.75" customHeight="1">
      <c r="A38" s="10">
        <v>1190500010</v>
      </c>
      <c r="B38" s="10" t="s">
        <v>214</v>
      </c>
      <c r="C38" s="8"/>
      <c r="D38" s="8"/>
      <c r="E38" s="8"/>
      <c r="F38" s="8"/>
      <c r="G38" s="1"/>
    </row>
    <row r="39" spans="1:7" ht="15.75">
      <c r="A39" s="6"/>
      <c r="B39" s="6" t="s">
        <v>39</v>
      </c>
      <c r="C39" s="7">
        <f>SUM(C20,C5)</f>
        <v>5420.6</v>
      </c>
      <c r="D39" s="7">
        <f>SUM(D20,D5)</f>
        <v>218.24060000000003</v>
      </c>
      <c r="E39" s="8">
        <f t="shared" si="0"/>
        <v>4.0261336383426185</v>
      </c>
      <c r="F39" s="8">
        <f t="shared" si="1"/>
        <v>-5202.3594</v>
      </c>
      <c r="G39" s="1"/>
    </row>
    <row r="40" spans="1:7" ht="15.75">
      <c r="A40" s="6"/>
      <c r="B40" s="6" t="s">
        <v>40</v>
      </c>
      <c r="C40" s="7">
        <f>SUM(C41:C44)</f>
        <v>3470.5</v>
      </c>
      <c r="D40" s="7">
        <f>SUM(D41:D44)</f>
        <v>0</v>
      </c>
      <c r="E40" s="8">
        <f t="shared" si="0"/>
        <v>0</v>
      </c>
      <c r="F40" s="8">
        <f t="shared" si="1"/>
        <v>-3470.5</v>
      </c>
      <c r="G40" s="1"/>
    </row>
    <row r="41" spans="1:7" ht="15">
      <c r="A41" s="10">
        <v>2020100000</v>
      </c>
      <c r="B41" s="10" t="s">
        <v>272</v>
      </c>
      <c r="C41" s="8"/>
      <c r="D41" s="8"/>
      <c r="E41" s="8" t="e">
        <f t="shared" si="0"/>
        <v>#DIV/0!</v>
      </c>
      <c r="F41" s="8">
        <f t="shared" si="1"/>
        <v>0</v>
      </c>
      <c r="G41" s="1"/>
    </row>
    <row r="42" spans="1:7" ht="15">
      <c r="A42" s="10">
        <v>2020200000</v>
      </c>
      <c r="B42" s="10" t="s">
        <v>221</v>
      </c>
      <c r="C42" s="8">
        <v>2052.9</v>
      </c>
      <c r="D42" s="8">
        <v>0</v>
      </c>
      <c r="E42" s="8">
        <f t="shared" si="0"/>
        <v>0</v>
      </c>
      <c r="F42" s="8">
        <f t="shared" si="1"/>
        <v>-2052.9</v>
      </c>
      <c r="G42" s="1"/>
    </row>
    <row r="43" spans="1:7" ht="15" customHeight="1">
      <c r="A43" s="10">
        <v>2020300000</v>
      </c>
      <c r="B43" s="10" t="s">
        <v>222</v>
      </c>
      <c r="C43" s="8">
        <v>1417.6</v>
      </c>
      <c r="D43" s="8">
        <v>0</v>
      </c>
      <c r="E43" s="8">
        <f t="shared" si="0"/>
        <v>0</v>
      </c>
      <c r="F43" s="8">
        <f t="shared" si="1"/>
        <v>-1417.6</v>
      </c>
      <c r="G43" s="1"/>
    </row>
    <row r="44" spans="1:7" ht="15.75" customHeight="1">
      <c r="A44" s="10">
        <v>2020400000</v>
      </c>
      <c r="B44" s="10" t="s">
        <v>118</v>
      </c>
      <c r="C44" s="8"/>
      <c r="D44" s="8"/>
      <c r="E44" s="8" t="e">
        <f>D44/C44*100</f>
        <v>#DIV/0!</v>
      </c>
      <c r="F44" s="8">
        <f>D44-C44</f>
        <v>0</v>
      </c>
      <c r="G44" s="1"/>
    </row>
    <row r="45" spans="1:7" ht="31.5">
      <c r="A45" s="6">
        <v>3000000000</v>
      </c>
      <c r="B45" s="12" t="s">
        <v>43</v>
      </c>
      <c r="C45" s="7">
        <v>3</v>
      </c>
      <c r="D45" s="7">
        <v>0</v>
      </c>
      <c r="E45" s="8">
        <f t="shared" si="0"/>
        <v>0</v>
      </c>
      <c r="F45" s="8">
        <f t="shared" si="1"/>
        <v>-3</v>
      </c>
      <c r="G45" s="1"/>
    </row>
    <row r="46" spans="1:7" ht="15.75">
      <c r="A46" s="6"/>
      <c r="B46" s="6" t="s">
        <v>44</v>
      </c>
      <c r="C46" s="7">
        <f>SUM(C40,C39)</f>
        <v>8891.1</v>
      </c>
      <c r="D46" s="7">
        <f>SUM(D40,D39)</f>
        <v>218.24060000000003</v>
      </c>
      <c r="E46" s="8">
        <f t="shared" si="0"/>
        <v>2.454596169202911</v>
      </c>
      <c r="F46" s="8">
        <f t="shared" si="1"/>
        <v>-8672.859400000001</v>
      </c>
      <c r="G46" s="1"/>
    </row>
    <row r="47" spans="1:7" ht="15.75">
      <c r="A47" s="6"/>
      <c r="B47" s="9" t="s">
        <v>45</v>
      </c>
      <c r="C47" s="7">
        <f>C95-C46</f>
        <v>0</v>
      </c>
      <c r="D47" s="7">
        <f>D95-D46</f>
        <v>-195.36953000000003</v>
      </c>
      <c r="E47" s="8" t="e">
        <f>D47/C47*100</f>
        <v>#DIV/0!</v>
      </c>
      <c r="F47" s="8">
        <f>D47-C47</f>
        <v>-195.36953000000003</v>
      </c>
      <c r="G47" s="14"/>
    </row>
    <row r="48" spans="1:7" ht="12.75" customHeight="1">
      <c r="A48" s="15"/>
      <c r="B48" s="16"/>
      <c r="C48" s="17"/>
      <c r="D48" s="17"/>
      <c r="E48" s="258"/>
      <c r="F48" s="258"/>
      <c r="G48" s="14"/>
    </row>
    <row r="49" spans="3:6" ht="12.75" customHeight="1">
      <c r="C49" s="259"/>
      <c r="D49" s="259"/>
      <c r="E49" s="259"/>
      <c r="F49" s="259"/>
    </row>
    <row r="50" spans="1:7" ht="17.25" customHeight="1">
      <c r="A50" s="37"/>
      <c r="B50" s="38"/>
      <c r="C50" s="66"/>
      <c r="D50" s="66"/>
      <c r="E50" s="66"/>
      <c r="F50" s="66"/>
      <c r="G50" s="36"/>
    </row>
    <row r="51" spans="1:7" ht="63">
      <c r="A51" s="39" t="s">
        <v>0</v>
      </c>
      <c r="B51" s="39" t="s">
        <v>46</v>
      </c>
      <c r="C51" s="295" t="s">
        <v>302</v>
      </c>
      <c r="D51" s="296" t="s">
        <v>304</v>
      </c>
      <c r="E51" s="260" t="s">
        <v>2</v>
      </c>
      <c r="F51" s="261" t="s">
        <v>3</v>
      </c>
      <c r="G51" s="36"/>
    </row>
    <row r="52" spans="1:7" ht="15.75">
      <c r="A52" s="42" t="s">
        <v>47</v>
      </c>
      <c r="B52" s="43" t="s">
        <v>48</v>
      </c>
      <c r="C52" s="44">
        <f>SUM(C53:C56)</f>
        <v>935.7</v>
      </c>
      <c r="D52" s="44">
        <f>SUM(D53:D56)</f>
        <v>19.27107</v>
      </c>
      <c r="E52" s="8">
        <f>D52/C52*100</f>
        <v>2.05953510740622</v>
      </c>
      <c r="F52" s="8">
        <f>D52-C52</f>
        <v>-916.42893</v>
      </c>
      <c r="G52" s="36"/>
    </row>
    <row r="53" spans="1:7" ht="15.75">
      <c r="A53" s="45" t="s">
        <v>49</v>
      </c>
      <c r="B53" s="46" t="s">
        <v>50</v>
      </c>
      <c r="C53" s="47">
        <v>925.7</v>
      </c>
      <c r="D53" s="47">
        <v>19.27107</v>
      </c>
      <c r="E53" s="8">
        <f aca="true" t="shared" si="2" ref="E53:E95">D53/C53*100</f>
        <v>2.0817835151777033</v>
      </c>
      <c r="F53" s="8">
        <f aca="true" t="shared" si="3" ref="F53:F95">D53-C53</f>
        <v>-906.42893</v>
      </c>
      <c r="G53" s="36"/>
    </row>
    <row r="54" spans="1:7" ht="15.75">
      <c r="A54" s="45" t="s">
        <v>126</v>
      </c>
      <c r="B54" s="46" t="s">
        <v>219</v>
      </c>
      <c r="C54" s="47">
        <v>0</v>
      </c>
      <c r="D54" s="47"/>
      <c r="E54" s="8"/>
      <c r="F54" s="8"/>
      <c r="G54" s="36"/>
    </row>
    <row r="55" spans="1:7" ht="15.75">
      <c r="A55" s="45" t="s">
        <v>156</v>
      </c>
      <c r="B55" s="50" t="s">
        <v>225</v>
      </c>
      <c r="C55" s="47">
        <v>0</v>
      </c>
      <c r="D55" s="47">
        <v>0</v>
      </c>
      <c r="E55" s="8"/>
      <c r="F55" s="8"/>
      <c r="G55" s="36"/>
    </row>
    <row r="56" spans="1:7" ht="15" customHeight="1">
      <c r="A56" s="45" t="s">
        <v>122</v>
      </c>
      <c r="B56" s="46" t="s">
        <v>306</v>
      </c>
      <c r="C56" s="47">
        <v>10</v>
      </c>
      <c r="D56" s="47">
        <v>0</v>
      </c>
      <c r="E56" s="8"/>
      <c r="F56" s="8"/>
      <c r="G56" s="36"/>
    </row>
    <row r="57" spans="1:7" ht="15.75" hidden="1">
      <c r="A57" s="42" t="s">
        <v>51</v>
      </c>
      <c r="B57" s="48" t="s">
        <v>52</v>
      </c>
      <c r="C57" s="44">
        <f>SUM(C58)</f>
        <v>0</v>
      </c>
      <c r="D57" s="44">
        <f>SUM(D58)</f>
        <v>0</v>
      </c>
      <c r="E57" s="8" t="e">
        <f t="shared" si="2"/>
        <v>#DIV/0!</v>
      </c>
      <c r="F57" s="8">
        <f t="shared" si="3"/>
        <v>0</v>
      </c>
      <c r="G57" s="36"/>
    </row>
    <row r="58" spans="1:6" ht="15.75" hidden="1">
      <c r="A58" s="49" t="s">
        <v>53</v>
      </c>
      <c r="B58" s="50" t="s">
        <v>54</v>
      </c>
      <c r="C58" s="51"/>
      <c r="D58" s="51"/>
      <c r="E58" s="8" t="e">
        <f t="shared" si="2"/>
        <v>#DIV/0!</v>
      </c>
      <c r="F58" s="8">
        <f t="shared" si="3"/>
        <v>0</v>
      </c>
    </row>
    <row r="59" spans="1:7" s="23" customFormat="1" ht="14.25" customHeight="1" hidden="1">
      <c r="A59" s="25" t="s">
        <v>55</v>
      </c>
      <c r="B59" s="26" t="s">
        <v>56</v>
      </c>
      <c r="C59" s="27">
        <f>SUM(C60:C61)</f>
        <v>0</v>
      </c>
      <c r="D59" s="27">
        <f>SUM(D60:D61)</f>
        <v>0</v>
      </c>
      <c r="E59" s="8" t="e">
        <f t="shared" si="2"/>
        <v>#DIV/0!</v>
      </c>
      <c r="F59" s="8">
        <f t="shared" si="3"/>
        <v>0</v>
      </c>
      <c r="G59" s="24"/>
    </row>
    <row r="60" spans="1:7" s="23" customFormat="1" ht="15.75" hidden="1">
      <c r="A60" s="28" t="s">
        <v>57</v>
      </c>
      <c r="B60" s="29" t="s">
        <v>58</v>
      </c>
      <c r="C60" s="30"/>
      <c r="D60" s="30"/>
      <c r="E60" s="8" t="e">
        <f t="shared" si="2"/>
        <v>#DIV/0!</v>
      </c>
      <c r="F60" s="8">
        <f t="shared" si="3"/>
        <v>0</v>
      </c>
      <c r="G60" s="24"/>
    </row>
    <row r="61" spans="1:7" s="23" customFormat="1" ht="15.75" hidden="1">
      <c r="A61" s="28" t="s">
        <v>59</v>
      </c>
      <c r="B61" s="29" t="s">
        <v>60</v>
      </c>
      <c r="C61" s="30"/>
      <c r="D61" s="30"/>
      <c r="E61" s="8" t="e">
        <f t="shared" si="2"/>
        <v>#DIV/0!</v>
      </c>
      <c r="F61" s="8">
        <f t="shared" si="3"/>
        <v>0</v>
      </c>
      <c r="G61" s="24"/>
    </row>
    <row r="62" spans="1:7" ht="15.75" hidden="1">
      <c r="A62" s="42" t="s">
        <v>61</v>
      </c>
      <c r="B62" s="43" t="s">
        <v>62</v>
      </c>
      <c r="C62" s="44">
        <f>SUM(C63:C66)</f>
        <v>0</v>
      </c>
      <c r="D62" s="44">
        <f>SUM(D63:D66)</f>
        <v>0</v>
      </c>
      <c r="E62" s="8" t="e">
        <f t="shared" si="2"/>
        <v>#DIV/0!</v>
      </c>
      <c r="F62" s="8">
        <f t="shared" si="3"/>
        <v>0</v>
      </c>
      <c r="G62" s="36"/>
    </row>
    <row r="63" spans="1:7" ht="15.75" hidden="1">
      <c r="A63" s="45" t="s">
        <v>57</v>
      </c>
      <c r="B63" s="46" t="s">
        <v>58</v>
      </c>
      <c r="C63" s="47"/>
      <c r="D63" s="47"/>
      <c r="E63" s="8" t="e">
        <f t="shared" si="2"/>
        <v>#DIV/0!</v>
      </c>
      <c r="F63" s="8">
        <f t="shared" si="3"/>
        <v>0</v>
      </c>
      <c r="G63" s="36"/>
    </row>
    <row r="64" spans="1:7" ht="15.75" hidden="1">
      <c r="A64" s="45" t="s">
        <v>64</v>
      </c>
      <c r="B64" s="46" t="s">
        <v>65</v>
      </c>
      <c r="C64" s="47"/>
      <c r="D64" s="47"/>
      <c r="E64" s="8" t="e">
        <f t="shared" si="2"/>
        <v>#DIV/0!</v>
      </c>
      <c r="F64" s="8">
        <f t="shared" si="3"/>
        <v>0</v>
      </c>
      <c r="G64" s="36"/>
    </row>
    <row r="65" spans="1:7" ht="15.75" hidden="1">
      <c r="A65" s="45" t="s">
        <v>63</v>
      </c>
      <c r="B65" s="53" t="s">
        <v>143</v>
      </c>
      <c r="C65" s="47"/>
      <c r="D65" s="47"/>
      <c r="E65" s="8" t="e">
        <f t="shared" si="2"/>
        <v>#DIV/0!</v>
      </c>
      <c r="F65" s="8">
        <f t="shared" si="3"/>
        <v>0</v>
      </c>
      <c r="G65" s="36"/>
    </row>
    <row r="66" spans="1:7" ht="17.25" customHeight="1">
      <c r="A66" s="28" t="s">
        <v>124</v>
      </c>
      <c r="B66" s="29" t="s">
        <v>140</v>
      </c>
      <c r="C66" s="47">
        <v>0</v>
      </c>
      <c r="D66" s="47">
        <v>0</v>
      </c>
      <c r="E66" s="8" t="e">
        <f t="shared" si="2"/>
        <v>#DIV/0!</v>
      </c>
      <c r="F66" s="8">
        <f t="shared" si="3"/>
        <v>0</v>
      </c>
      <c r="G66" s="36"/>
    </row>
    <row r="67" spans="1:7" s="52" customFormat="1" ht="15.75">
      <c r="A67" s="42" t="s">
        <v>66</v>
      </c>
      <c r="B67" s="43" t="s">
        <v>67</v>
      </c>
      <c r="C67" s="44">
        <f>SUM(C68:C70)</f>
        <v>3419.4</v>
      </c>
      <c r="D67" s="44">
        <f>SUM(D68:D70)</f>
        <v>0</v>
      </c>
      <c r="E67" s="8">
        <f t="shared" si="2"/>
        <v>0</v>
      </c>
      <c r="F67" s="8">
        <f t="shared" si="3"/>
        <v>-3419.4</v>
      </c>
      <c r="G67" s="36"/>
    </row>
    <row r="68" spans="1:7" ht="15.75">
      <c r="A68" s="45" t="s">
        <v>68</v>
      </c>
      <c r="B68" s="46" t="s">
        <v>69</v>
      </c>
      <c r="C68" s="47">
        <v>1417.4</v>
      </c>
      <c r="D68" s="47"/>
      <c r="E68" s="8">
        <f t="shared" si="2"/>
        <v>0</v>
      </c>
      <c r="F68" s="8">
        <f t="shared" si="3"/>
        <v>-1417.4</v>
      </c>
      <c r="G68" s="36"/>
    </row>
    <row r="69" spans="1:7" s="54" customFormat="1" ht="0.75" customHeight="1" hidden="1">
      <c r="A69" s="45" t="s">
        <v>70</v>
      </c>
      <c r="B69" s="53" t="s">
        <v>71</v>
      </c>
      <c r="C69" s="47">
        <v>0</v>
      </c>
      <c r="D69" s="47">
        <v>0</v>
      </c>
      <c r="E69" s="8" t="e">
        <f t="shared" si="2"/>
        <v>#DIV/0!</v>
      </c>
      <c r="F69" s="8">
        <f t="shared" si="3"/>
        <v>0</v>
      </c>
      <c r="G69" s="36"/>
    </row>
    <row r="70" spans="1:7" ht="14.25" customHeight="1">
      <c r="A70" s="49" t="s">
        <v>72</v>
      </c>
      <c r="B70" s="50" t="s">
        <v>73</v>
      </c>
      <c r="C70" s="51">
        <v>2002</v>
      </c>
      <c r="D70" s="51">
        <v>0</v>
      </c>
      <c r="E70" s="8">
        <f t="shared" si="2"/>
        <v>0</v>
      </c>
      <c r="F70" s="8">
        <f t="shared" si="3"/>
        <v>-2002</v>
      </c>
      <c r="G70" s="55"/>
    </row>
    <row r="71" spans="1:7" s="54" customFormat="1" ht="15.75" hidden="1">
      <c r="A71" s="42" t="s">
        <v>74</v>
      </c>
      <c r="B71" s="56" t="s">
        <v>75</v>
      </c>
      <c r="C71" s="44">
        <f>SUM(C72)</f>
        <v>0</v>
      </c>
      <c r="D71" s="44">
        <f>SUM(D72)</f>
        <v>0</v>
      </c>
      <c r="E71" s="8" t="e">
        <f t="shared" si="2"/>
        <v>#DIV/0!</v>
      </c>
      <c r="F71" s="8">
        <f t="shared" si="3"/>
        <v>0</v>
      </c>
      <c r="G71" s="36"/>
    </row>
    <row r="72" spans="1:7" ht="31.5" hidden="1">
      <c r="A72" s="45" t="s">
        <v>76</v>
      </c>
      <c r="B72" s="53" t="s">
        <v>77</v>
      </c>
      <c r="C72" s="47"/>
      <c r="D72" s="47"/>
      <c r="E72" s="8" t="e">
        <f t="shared" si="2"/>
        <v>#DIV/0!</v>
      </c>
      <c r="F72" s="8">
        <f t="shared" si="3"/>
        <v>0</v>
      </c>
      <c r="G72" s="55"/>
    </row>
    <row r="73" spans="1:7" ht="13.5" customHeight="1" hidden="1">
      <c r="A73" s="42" t="s">
        <v>78</v>
      </c>
      <c r="B73" s="56" t="s">
        <v>79</v>
      </c>
      <c r="C73" s="44">
        <f>SUM(C74:C77)</f>
        <v>0</v>
      </c>
      <c r="D73" s="44">
        <f>SUM(D74:D77)</f>
        <v>0</v>
      </c>
      <c r="E73" s="8" t="e">
        <f t="shared" si="2"/>
        <v>#DIV/0!</v>
      </c>
      <c r="F73" s="8">
        <f t="shared" si="3"/>
        <v>0</v>
      </c>
      <c r="G73" s="36"/>
    </row>
    <row r="74" spans="1:7" ht="15.75" hidden="1">
      <c r="A74" s="45" t="s">
        <v>80</v>
      </c>
      <c r="B74" s="53" t="s">
        <v>81</v>
      </c>
      <c r="C74" s="47"/>
      <c r="D74" s="47"/>
      <c r="E74" s="8" t="e">
        <f t="shared" si="2"/>
        <v>#DIV/0!</v>
      </c>
      <c r="F74" s="8">
        <f t="shared" si="3"/>
        <v>0</v>
      </c>
      <c r="G74" s="36"/>
    </row>
    <row r="75" spans="1:7" ht="15.75" hidden="1">
      <c r="A75" s="45" t="s">
        <v>82</v>
      </c>
      <c r="B75" s="53" t="s">
        <v>83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ht="15.75" hidden="1">
      <c r="A76" s="45" t="s">
        <v>84</v>
      </c>
      <c r="B76" s="53" t="s">
        <v>85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ht="15.75" hidden="1">
      <c r="A77" s="45" t="s">
        <v>86</v>
      </c>
      <c r="B77" s="53" t="s">
        <v>87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ht="31.5">
      <c r="A78" s="42" t="s">
        <v>88</v>
      </c>
      <c r="B78" s="43" t="s">
        <v>89</v>
      </c>
      <c r="C78" s="44">
        <f>SUM(C79:C80)</f>
        <v>188.2</v>
      </c>
      <c r="D78" s="44">
        <f>SUM(D79:D80)</f>
        <v>3.6</v>
      </c>
      <c r="E78" s="8">
        <f t="shared" si="2"/>
        <v>1.9128586609989375</v>
      </c>
      <c r="F78" s="8">
        <f t="shared" si="3"/>
        <v>-184.6</v>
      </c>
      <c r="G78" s="36"/>
    </row>
    <row r="79" spans="1:7" ht="16.5" customHeight="1">
      <c r="A79" s="45" t="s">
        <v>90</v>
      </c>
      <c r="B79" s="46" t="s">
        <v>91</v>
      </c>
      <c r="C79" s="47">
        <v>188.2</v>
      </c>
      <c r="D79" s="47">
        <v>3.6</v>
      </c>
      <c r="E79" s="8">
        <f t="shared" si="2"/>
        <v>1.9128586609989375</v>
      </c>
      <c r="F79" s="8">
        <f t="shared" si="3"/>
        <v>-184.6</v>
      </c>
      <c r="G79" s="36"/>
    </row>
    <row r="80" spans="1:7" s="52" customFormat="1" ht="15.75" hidden="1">
      <c r="A80" s="45" t="s">
        <v>92</v>
      </c>
      <c r="B80" s="46" t="s">
        <v>93</v>
      </c>
      <c r="C80" s="47"/>
      <c r="D80" s="47"/>
      <c r="E80" s="8" t="e">
        <f t="shared" si="2"/>
        <v>#DIV/0!</v>
      </c>
      <c r="F80" s="8">
        <f t="shared" si="3"/>
        <v>0</v>
      </c>
      <c r="G80" s="36"/>
    </row>
    <row r="81" spans="1:7" ht="15.75" customHeight="1">
      <c r="A81" s="42" t="s">
        <v>94</v>
      </c>
      <c r="B81" s="43" t="s">
        <v>95</v>
      </c>
      <c r="C81" s="44">
        <f>SUM(C82:C87)</f>
        <v>21.5</v>
      </c>
      <c r="D81" s="44">
        <f>SUM(D82:D87)</f>
        <v>0</v>
      </c>
      <c r="E81" s="8">
        <f t="shared" si="2"/>
        <v>0</v>
      </c>
      <c r="F81" s="8">
        <f t="shared" si="3"/>
        <v>-21.5</v>
      </c>
      <c r="G81" s="36"/>
    </row>
    <row r="82" spans="1:7" ht="15.75" hidden="1">
      <c r="A82" s="45" t="s">
        <v>96</v>
      </c>
      <c r="B82" s="46" t="s">
        <v>148</v>
      </c>
      <c r="C82" s="47"/>
      <c r="D82" s="47"/>
      <c r="E82" s="8" t="e">
        <f t="shared" si="2"/>
        <v>#DIV/0!</v>
      </c>
      <c r="F82" s="8">
        <f t="shared" si="3"/>
        <v>0</v>
      </c>
      <c r="G82" s="36"/>
    </row>
    <row r="83" spans="1:7" ht="15.75" hidden="1">
      <c r="A83" s="45" t="s">
        <v>97</v>
      </c>
      <c r="B83" s="46" t="s">
        <v>98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ht="17.25" customHeight="1" hidden="1">
      <c r="A84" s="49" t="s">
        <v>99</v>
      </c>
      <c r="B84" s="50" t="s">
        <v>149</v>
      </c>
      <c r="C84" s="51"/>
      <c r="D84" s="51"/>
      <c r="E84" s="8" t="e">
        <f t="shared" si="2"/>
        <v>#DIV/0!</v>
      </c>
      <c r="F84" s="8">
        <f t="shared" si="3"/>
        <v>0</v>
      </c>
      <c r="G84" s="36"/>
    </row>
    <row r="85" spans="1:7" s="54" customFormat="1" ht="15.75" hidden="1">
      <c r="A85" s="57" t="s">
        <v>100</v>
      </c>
      <c r="B85" s="58" t="s">
        <v>101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ht="15.75">
      <c r="A86" s="49" t="s">
        <v>102</v>
      </c>
      <c r="B86" s="50" t="s">
        <v>103</v>
      </c>
      <c r="C86" s="51">
        <v>21.5</v>
      </c>
      <c r="D86" s="51">
        <v>0</v>
      </c>
      <c r="E86" s="8">
        <f t="shared" si="2"/>
        <v>0</v>
      </c>
      <c r="F86" s="8">
        <f t="shared" si="3"/>
        <v>-21.5</v>
      </c>
      <c r="G86" s="55"/>
    </row>
    <row r="87" spans="1:7" ht="31.5" hidden="1">
      <c r="A87" s="49" t="s">
        <v>104</v>
      </c>
      <c r="B87" s="50" t="s">
        <v>105</v>
      </c>
      <c r="C87" s="51"/>
      <c r="D87" s="51"/>
      <c r="E87" s="8" t="e">
        <f t="shared" si="2"/>
        <v>#DIV/0!</v>
      </c>
      <c r="F87" s="8">
        <f t="shared" si="3"/>
        <v>0</v>
      </c>
      <c r="G87" s="36"/>
    </row>
    <row r="88" spans="1:7" ht="15.75">
      <c r="A88" s="59">
        <v>1000</v>
      </c>
      <c r="B88" s="60" t="s">
        <v>106</v>
      </c>
      <c r="C88" s="44">
        <f>SUM(C89)</f>
        <v>2826.3</v>
      </c>
      <c r="D88" s="44">
        <f>SUM(D89:D91)</f>
        <v>0</v>
      </c>
      <c r="E88" s="8">
        <f t="shared" si="2"/>
        <v>0</v>
      </c>
      <c r="F88" s="8">
        <f t="shared" si="3"/>
        <v>-2826.3</v>
      </c>
      <c r="G88" s="36"/>
    </row>
    <row r="89" spans="1:7" ht="19.5" customHeight="1">
      <c r="A89" s="61">
        <v>1003</v>
      </c>
      <c r="B89" s="62" t="s">
        <v>107</v>
      </c>
      <c r="C89" s="363">
        <v>2826.3</v>
      </c>
      <c r="D89" s="47">
        <v>0</v>
      </c>
      <c r="E89" s="8">
        <f t="shared" si="2"/>
        <v>0</v>
      </c>
      <c r="F89" s="8">
        <f t="shared" si="3"/>
        <v>-2826.3</v>
      </c>
      <c r="G89" s="36"/>
    </row>
    <row r="90" spans="1:7" ht="15.75" hidden="1">
      <c r="A90" s="277">
        <v>1004</v>
      </c>
      <c r="B90" s="63" t="s">
        <v>108</v>
      </c>
      <c r="C90" s="47"/>
      <c r="D90" s="47"/>
      <c r="E90" s="8" t="e">
        <f t="shared" si="2"/>
        <v>#DIV/0!</v>
      </c>
      <c r="F90" s="8">
        <f t="shared" si="3"/>
        <v>0</v>
      </c>
      <c r="G90" s="36"/>
    </row>
    <row r="91" spans="1:7" ht="15.75" hidden="1">
      <c r="A91" s="64" t="s">
        <v>109</v>
      </c>
      <c r="B91" s="50" t="s">
        <v>110</v>
      </c>
      <c r="C91" s="51"/>
      <c r="D91" s="51"/>
      <c r="E91" s="8" t="e">
        <f t="shared" si="2"/>
        <v>#DIV/0!</v>
      </c>
      <c r="F91" s="8">
        <f t="shared" si="3"/>
        <v>0</v>
      </c>
      <c r="G91" s="36"/>
    </row>
    <row r="92" spans="1:6" ht="15" customHeight="1">
      <c r="A92" s="278">
        <v>1100</v>
      </c>
      <c r="B92" s="60" t="s">
        <v>111</v>
      </c>
      <c r="C92" s="44">
        <f>SUM(C93:C94)</f>
        <v>1500</v>
      </c>
      <c r="D92" s="44">
        <f>SUM(D93:D94)</f>
        <v>0</v>
      </c>
      <c r="E92" s="8">
        <f t="shared" si="2"/>
        <v>0</v>
      </c>
      <c r="F92" s="8">
        <f t="shared" si="3"/>
        <v>-1500</v>
      </c>
    </row>
    <row r="93" spans="1:6" ht="15.75" customHeight="1">
      <c r="A93" s="277">
        <v>1104</v>
      </c>
      <c r="B93" s="63" t="s">
        <v>118</v>
      </c>
      <c r="C93" s="47">
        <v>1500</v>
      </c>
      <c r="D93" s="47">
        <v>0</v>
      </c>
      <c r="E93" s="8">
        <f>D93/C93*100</f>
        <v>0</v>
      </c>
      <c r="F93" s="8">
        <f>D93-C93</f>
        <v>-1500</v>
      </c>
    </row>
    <row r="94" spans="1:6" ht="15.75">
      <c r="A94" s="61">
        <v>1102</v>
      </c>
      <c r="B94" s="63" t="s">
        <v>113</v>
      </c>
      <c r="C94" s="47"/>
      <c r="D94" s="47"/>
      <c r="E94" s="8" t="e">
        <f>D94/C94*100</f>
        <v>#DIV/0!</v>
      </c>
      <c r="F94" s="8">
        <f>D94-C94</f>
        <v>0</v>
      </c>
    </row>
    <row r="95" spans="1:6" ht="15.75">
      <c r="A95" s="67"/>
      <c r="B95" s="68" t="s">
        <v>114</v>
      </c>
      <c r="C95" s="44">
        <f>SUM(C52,C57,C59,C62,C67,C71,C73,C78,C81,C88,C92)</f>
        <v>8891.1</v>
      </c>
      <c r="D95" s="44">
        <f>SUM(D52,D57,D59,D62,D67,D71,D73,D78,D81,D88,D92)</f>
        <v>22.871070000000003</v>
      </c>
      <c r="E95" s="8">
        <f t="shared" si="2"/>
        <v>0.2572355501568985</v>
      </c>
      <c r="F95" s="8">
        <f t="shared" si="3"/>
        <v>-8868.228930000001</v>
      </c>
    </row>
    <row r="96" spans="1:6" ht="15">
      <c r="A96" s="37"/>
      <c r="B96" s="38"/>
      <c r="C96" s="36"/>
      <c r="D96" s="36"/>
      <c r="E96" s="36"/>
      <c r="F96" s="36"/>
    </row>
    <row r="97" spans="1:2" ht="12.75">
      <c r="A97" s="31" t="s">
        <v>115</v>
      </c>
      <c r="B97" s="31"/>
    </row>
    <row r="98" spans="1:3" ht="12.75">
      <c r="A98" s="69" t="s">
        <v>116</v>
      </c>
      <c r="B98" s="69"/>
      <c r="C98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90" zoomScaleSheetLayoutView="90" zoomScalePageLayoutView="0" workbookViewId="0" topLeftCell="A51">
      <selection activeCell="D96" sqref="D96"/>
    </sheetView>
  </sheetViews>
  <sheetFormatPr defaultColWidth="9.00390625" defaultRowHeight="12.75"/>
  <cols>
    <col min="1" max="1" width="16.00390625" style="70" customWidth="1"/>
    <col min="2" max="2" width="56.75390625" style="71" customWidth="1"/>
    <col min="3" max="4" width="16.875" style="72" customWidth="1"/>
    <col min="5" max="5" width="11.875" style="72" customWidth="1"/>
    <col min="6" max="6" width="12.625" style="72" customWidth="1"/>
    <col min="7" max="16384" width="9.125" style="72" customWidth="1"/>
  </cols>
  <sheetData>
    <row r="1" spans="1:7" ht="12.75">
      <c r="A1" s="431" t="s">
        <v>291</v>
      </c>
      <c r="B1" s="431"/>
      <c r="C1" s="431"/>
      <c r="D1" s="431"/>
      <c r="E1" s="431"/>
      <c r="F1" s="431"/>
      <c r="G1" s="1"/>
    </row>
    <row r="2" spans="1:7" ht="18.75" customHeight="1">
      <c r="A2" s="431"/>
      <c r="B2" s="431"/>
      <c r="C2" s="431"/>
      <c r="D2" s="431"/>
      <c r="E2" s="431"/>
      <c r="F2" s="431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s="33" customFormat="1" ht="63">
      <c r="A4" s="3" t="s">
        <v>0</v>
      </c>
      <c r="B4" s="3" t="s">
        <v>1</v>
      </c>
      <c r="C4" s="313" t="s">
        <v>302</v>
      </c>
      <c r="D4" s="312" t="s">
        <v>304</v>
      </c>
      <c r="E4" s="4" t="s">
        <v>2</v>
      </c>
      <c r="F4" s="5" t="s">
        <v>3</v>
      </c>
      <c r="G4" s="1"/>
    </row>
    <row r="5" spans="1:7" s="33" customFormat="1" ht="15.75">
      <c r="A5" s="6"/>
      <c r="B5" s="6" t="s">
        <v>4</v>
      </c>
      <c r="C5" s="7">
        <f>SUM(C6,C8,C10,C13,C15)</f>
        <v>699.1999999999999</v>
      </c>
      <c r="D5" s="7">
        <f>SUM(D6,D8,D10,D13,D15)</f>
        <v>150.80836</v>
      </c>
      <c r="E5" s="8">
        <f>D5/C5*100</f>
        <v>21.56870137299771</v>
      </c>
      <c r="F5" s="8">
        <f>D5-C5</f>
        <v>-548.3916399999999</v>
      </c>
      <c r="G5" s="1"/>
    </row>
    <row r="6" spans="1:7" s="33" customFormat="1" ht="15.75">
      <c r="A6" s="6">
        <v>1010000000</v>
      </c>
      <c r="B6" s="6" t="s">
        <v>5</v>
      </c>
      <c r="C6" s="7">
        <f>SUM(C7)</f>
        <v>291.4</v>
      </c>
      <c r="D6" s="7">
        <f>SUM(D7)</f>
        <v>132.09284</v>
      </c>
      <c r="E6" s="8">
        <f aca="true" t="shared" si="0" ref="E6:E47">D6/C6*100</f>
        <v>45.33041866849691</v>
      </c>
      <c r="F6" s="8">
        <f aca="true" t="shared" si="1" ref="F6:F47">D6-C6</f>
        <v>-159.30715999999998</v>
      </c>
      <c r="G6" s="1"/>
    </row>
    <row r="7" spans="1:7" s="33" customFormat="1" ht="15">
      <c r="A7" s="10">
        <v>1010200001</v>
      </c>
      <c r="B7" s="11" t="s">
        <v>6</v>
      </c>
      <c r="C7" s="105">
        <v>291.4</v>
      </c>
      <c r="D7" s="105">
        <v>132.09284</v>
      </c>
      <c r="E7" s="8">
        <f t="shared" si="0"/>
        <v>45.33041866849691</v>
      </c>
      <c r="F7" s="8">
        <f t="shared" si="1"/>
        <v>-159.30715999999998</v>
      </c>
      <c r="G7" s="1"/>
    </row>
    <row r="8" spans="1:7" s="33" customFormat="1" ht="15.75">
      <c r="A8" s="6">
        <v>1050000000</v>
      </c>
      <c r="B8" s="6" t="s">
        <v>7</v>
      </c>
      <c r="C8" s="7">
        <f>SUM(C9)</f>
        <v>10</v>
      </c>
      <c r="D8" s="7">
        <f>SUM(D9)</f>
        <v>0</v>
      </c>
      <c r="E8" s="8">
        <f t="shared" si="0"/>
        <v>0</v>
      </c>
      <c r="F8" s="8">
        <f t="shared" si="1"/>
        <v>-10</v>
      </c>
      <c r="G8" s="1"/>
    </row>
    <row r="9" spans="1:7" s="33" customFormat="1" ht="15">
      <c r="A9" s="10">
        <v>1050300001</v>
      </c>
      <c r="B9" s="10" t="s">
        <v>9</v>
      </c>
      <c r="C9" s="8">
        <v>10</v>
      </c>
      <c r="D9" s="8">
        <v>0</v>
      </c>
      <c r="E9" s="8">
        <f t="shared" si="0"/>
        <v>0</v>
      </c>
      <c r="F9" s="8">
        <f t="shared" si="1"/>
        <v>-10</v>
      </c>
      <c r="G9" s="1"/>
    </row>
    <row r="10" spans="1:7" s="33" customFormat="1" ht="15.75">
      <c r="A10" s="6">
        <v>1060000000</v>
      </c>
      <c r="B10" s="6" t="s">
        <v>10</v>
      </c>
      <c r="C10" s="7">
        <f>SUM(C11:C12)</f>
        <v>385.7</v>
      </c>
      <c r="D10" s="7">
        <f>SUM(D11:D12)</f>
        <v>18.015520000000002</v>
      </c>
      <c r="E10" s="144">
        <f t="shared" si="0"/>
        <v>4.670863365309827</v>
      </c>
      <c r="F10" s="8">
        <f t="shared" si="1"/>
        <v>-367.68448</v>
      </c>
      <c r="G10" s="1"/>
    </row>
    <row r="11" spans="1:7" s="33" customFormat="1" ht="15">
      <c r="A11" s="10">
        <v>1060600000</v>
      </c>
      <c r="B11" s="10" t="s">
        <v>11</v>
      </c>
      <c r="C11" s="8">
        <v>371.7</v>
      </c>
      <c r="D11" s="8">
        <v>16.12112</v>
      </c>
      <c r="E11" s="8">
        <f t="shared" si="0"/>
        <v>4.337132095776164</v>
      </c>
      <c r="F11" s="8">
        <f t="shared" si="1"/>
        <v>-355.57887999999997</v>
      </c>
      <c r="G11" s="1"/>
    </row>
    <row r="12" spans="1:7" s="33" customFormat="1" ht="15">
      <c r="A12" s="34">
        <v>1060103010</v>
      </c>
      <c r="B12" s="35" t="s">
        <v>12</v>
      </c>
      <c r="C12" s="66">
        <v>14</v>
      </c>
      <c r="D12" s="51">
        <v>1.8944</v>
      </c>
      <c r="E12" s="8">
        <f t="shared" si="0"/>
        <v>13.531428571428572</v>
      </c>
      <c r="F12" s="8">
        <f t="shared" si="1"/>
        <v>-12.105599999999999</v>
      </c>
      <c r="G12" s="1"/>
    </row>
    <row r="13" spans="1:7" s="33" customFormat="1" ht="47.25">
      <c r="A13" s="6">
        <v>1070000000</v>
      </c>
      <c r="B13" s="12" t="s">
        <v>13</v>
      </c>
      <c r="C13" s="7">
        <f>SUM(C14)</f>
        <v>0</v>
      </c>
      <c r="D13" s="7">
        <f>SUM(D14)</f>
        <v>0</v>
      </c>
      <c r="E13" s="8" t="e">
        <f t="shared" si="0"/>
        <v>#DIV/0!</v>
      </c>
      <c r="F13" s="8">
        <f t="shared" si="1"/>
        <v>0</v>
      </c>
      <c r="G13" s="1"/>
    </row>
    <row r="14" spans="1:7" s="33" customFormat="1" ht="15">
      <c r="A14" s="10">
        <v>1070102001</v>
      </c>
      <c r="B14" s="10" t="s">
        <v>14</v>
      </c>
      <c r="C14" s="8"/>
      <c r="D14" s="8"/>
      <c r="E14" s="8" t="e">
        <f t="shared" si="0"/>
        <v>#DIV/0!</v>
      </c>
      <c r="F14" s="8">
        <f t="shared" si="1"/>
        <v>0</v>
      </c>
      <c r="G14" s="13"/>
    </row>
    <row r="15" spans="1:7" s="33" customFormat="1" ht="22.5" customHeight="1">
      <c r="A15" s="6"/>
      <c r="B15" s="6" t="s">
        <v>15</v>
      </c>
      <c r="C15" s="7">
        <f>SUM(C16:C19)</f>
        <v>12.1</v>
      </c>
      <c r="D15" s="7">
        <f>SUM(D16:D19)</f>
        <v>0.7</v>
      </c>
      <c r="E15" s="8">
        <f t="shared" si="0"/>
        <v>5.785123966942148</v>
      </c>
      <c r="F15" s="8">
        <f t="shared" si="1"/>
        <v>-11.4</v>
      </c>
      <c r="G15" s="1"/>
    </row>
    <row r="16" spans="1:7" s="33" customFormat="1" ht="0.75" customHeight="1">
      <c r="A16" s="10">
        <v>1080301001</v>
      </c>
      <c r="B16" s="11" t="s">
        <v>16</v>
      </c>
      <c r="C16" s="8"/>
      <c r="D16" s="8"/>
      <c r="E16" s="8" t="e">
        <f t="shared" si="0"/>
        <v>#DIV/0!</v>
      </c>
      <c r="F16" s="8">
        <f t="shared" si="1"/>
        <v>0</v>
      </c>
      <c r="G16" s="1"/>
    </row>
    <row r="17" spans="1:7" s="33" customFormat="1" ht="15" customHeight="1">
      <c r="A17" s="10">
        <v>1080400001</v>
      </c>
      <c r="B17" s="11" t="s">
        <v>17</v>
      </c>
      <c r="C17" s="8">
        <v>12.1</v>
      </c>
      <c r="D17" s="8">
        <v>0.7</v>
      </c>
      <c r="E17" s="8">
        <f t="shared" si="0"/>
        <v>5.785123966942148</v>
      </c>
      <c r="F17" s="8">
        <f t="shared" si="1"/>
        <v>-11.4</v>
      </c>
      <c r="G17" s="1"/>
    </row>
    <row r="18" spans="1:7" s="33" customFormat="1" ht="30" customHeight="1" hidden="1">
      <c r="A18" s="10">
        <v>1080714001</v>
      </c>
      <c r="B18" s="11" t="s">
        <v>18</v>
      </c>
      <c r="C18" s="8"/>
      <c r="D18" s="8"/>
      <c r="E18" s="8" t="e">
        <f t="shared" si="0"/>
        <v>#DIV/0!</v>
      </c>
      <c r="F18" s="8">
        <f t="shared" si="1"/>
        <v>0</v>
      </c>
      <c r="G18" s="1"/>
    </row>
    <row r="19" spans="1:7" s="33" customFormat="1" ht="30.75" customHeight="1">
      <c r="A19" s="10">
        <v>1090000000</v>
      </c>
      <c r="B19" s="11" t="s">
        <v>19</v>
      </c>
      <c r="C19" s="8"/>
      <c r="D19" s="8"/>
      <c r="E19" s="8" t="e">
        <f t="shared" si="0"/>
        <v>#DIV/0!</v>
      </c>
      <c r="F19" s="8">
        <f t="shared" si="1"/>
        <v>0</v>
      </c>
      <c r="G19" s="1"/>
    </row>
    <row r="20" spans="1:7" s="33" customFormat="1" ht="15.75">
      <c r="A20" s="6"/>
      <c r="B20" s="6" t="s">
        <v>20</v>
      </c>
      <c r="C20" s="7">
        <f>SUM(C21:C38)</f>
        <v>462</v>
      </c>
      <c r="D20" s="7">
        <f>SUM(D21:D37)</f>
        <v>29.26702</v>
      </c>
      <c r="E20" s="8">
        <f t="shared" si="0"/>
        <v>6.334852813852813</v>
      </c>
      <c r="F20" s="8">
        <f t="shared" si="1"/>
        <v>-432.73298</v>
      </c>
      <c r="G20" s="1"/>
    </row>
    <row r="21" spans="1:7" s="33" customFormat="1" ht="14.25" customHeight="1">
      <c r="A21" s="10">
        <v>1110501101</v>
      </c>
      <c r="B21" s="10" t="s">
        <v>22</v>
      </c>
      <c r="C21" s="8">
        <v>400</v>
      </c>
      <c r="D21" s="8">
        <v>29.26702</v>
      </c>
      <c r="E21" s="8">
        <f t="shared" si="0"/>
        <v>7.316755</v>
      </c>
      <c r="F21" s="8">
        <f t="shared" si="1"/>
        <v>-370.73298</v>
      </c>
      <c r="G21" s="1"/>
    </row>
    <row r="22" spans="1:7" s="33" customFormat="1" ht="15" hidden="1">
      <c r="A22" s="10">
        <v>1110503505</v>
      </c>
      <c r="B22" s="10" t="s">
        <v>23</v>
      </c>
      <c r="C22" s="8"/>
      <c r="D22" s="8"/>
      <c r="E22" s="8" t="e">
        <f t="shared" si="0"/>
        <v>#DIV/0!</v>
      </c>
      <c r="F22" s="8">
        <f t="shared" si="1"/>
        <v>0</v>
      </c>
      <c r="G22" s="1"/>
    </row>
    <row r="23" spans="1:7" s="33" customFormat="1" ht="15" hidden="1">
      <c r="A23" s="10">
        <v>1110701505</v>
      </c>
      <c r="B23" s="10" t="s">
        <v>24</v>
      </c>
      <c r="C23" s="8"/>
      <c r="D23" s="8"/>
      <c r="E23" s="8" t="e">
        <f t="shared" si="0"/>
        <v>#DIV/0!</v>
      </c>
      <c r="F23" s="8">
        <f t="shared" si="1"/>
        <v>0</v>
      </c>
      <c r="G23" s="1"/>
    </row>
    <row r="24" spans="1:7" s="33" customFormat="1" ht="30" hidden="1">
      <c r="A24" s="10">
        <v>1120100001</v>
      </c>
      <c r="B24" s="11" t="s">
        <v>25</v>
      </c>
      <c r="C24" s="8"/>
      <c r="D24" s="8"/>
      <c r="E24" s="8" t="e">
        <f t="shared" si="0"/>
        <v>#DIV/0!</v>
      </c>
      <c r="F24" s="8">
        <f t="shared" si="1"/>
        <v>0</v>
      </c>
      <c r="G24" s="1"/>
    </row>
    <row r="25" spans="1:7" s="33" customFormat="1" ht="15">
      <c r="A25" s="10">
        <v>1110503505</v>
      </c>
      <c r="B25" s="10" t="s">
        <v>23</v>
      </c>
      <c r="C25" s="8">
        <v>0</v>
      </c>
      <c r="D25" s="8">
        <v>0</v>
      </c>
      <c r="E25" s="8"/>
      <c r="F25" s="8"/>
      <c r="G25" s="1"/>
    </row>
    <row r="26" spans="1:7" s="33" customFormat="1" ht="14.25" customHeight="1">
      <c r="A26" s="10">
        <v>1140601410</v>
      </c>
      <c r="B26" s="11" t="s">
        <v>27</v>
      </c>
      <c r="C26" s="8">
        <v>60</v>
      </c>
      <c r="D26" s="8">
        <v>0</v>
      </c>
      <c r="E26" s="8">
        <f t="shared" si="0"/>
        <v>0</v>
      </c>
      <c r="F26" s="8">
        <f t="shared" si="1"/>
        <v>-60</v>
      </c>
      <c r="G26" s="1"/>
    </row>
    <row r="27" spans="1:7" s="33" customFormat="1" ht="14.25" customHeight="1" hidden="1">
      <c r="A27" s="10">
        <v>1160000000</v>
      </c>
      <c r="B27" s="10" t="s">
        <v>28</v>
      </c>
      <c r="C27" s="8"/>
      <c r="D27" s="8"/>
      <c r="E27" s="8" t="e">
        <f t="shared" si="0"/>
        <v>#DIV/0!</v>
      </c>
      <c r="F27" s="8">
        <f t="shared" si="1"/>
        <v>0</v>
      </c>
      <c r="G27" s="1"/>
    </row>
    <row r="28" spans="1:7" s="33" customFormat="1" ht="15" hidden="1">
      <c r="A28" s="10">
        <v>1160301001</v>
      </c>
      <c r="B28" s="11" t="s">
        <v>29</v>
      </c>
      <c r="C28" s="8"/>
      <c r="D28" s="8"/>
      <c r="E28" s="8" t="e">
        <f t="shared" si="0"/>
        <v>#DIV/0!</v>
      </c>
      <c r="F28" s="8">
        <f t="shared" si="1"/>
        <v>0</v>
      </c>
      <c r="G28" s="1"/>
    </row>
    <row r="29" spans="1:7" s="33" customFormat="1" ht="15" hidden="1">
      <c r="A29" s="10">
        <v>1160303001</v>
      </c>
      <c r="B29" s="11" t="s">
        <v>30</v>
      </c>
      <c r="C29" s="8"/>
      <c r="D29" s="8"/>
      <c r="E29" s="8" t="e">
        <f t="shared" si="0"/>
        <v>#DIV/0!</v>
      </c>
      <c r="F29" s="8">
        <f t="shared" si="1"/>
        <v>0</v>
      </c>
      <c r="G29" s="1"/>
    </row>
    <row r="30" spans="1:7" s="33" customFormat="1" ht="30" hidden="1">
      <c r="A30" s="10">
        <v>1160600000</v>
      </c>
      <c r="B30" s="11" t="s">
        <v>31</v>
      </c>
      <c r="C30" s="8"/>
      <c r="D30" s="8"/>
      <c r="E30" s="8" t="e">
        <f t="shared" si="0"/>
        <v>#DIV/0!</v>
      </c>
      <c r="F30" s="8">
        <f t="shared" si="1"/>
        <v>0</v>
      </c>
      <c r="G30" s="1"/>
    </row>
    <row r="31" spans="1:7" s="33" customFormat="1" ht="30" hidden="1">
      <c r="A31" s="10">
        <v>1160800001</v>
      </c>
      <c r="B31" s="11" t="s">
        <v>32</v>
      </c>
      <c r="C31" s="8"/>
      <c r="D31" s="8"/>
      <c r="E31" s="8" t="e">
        <f t="shared" si="0"/>
        <v>#DIV/0!</v>
      </c>
      <c r="F31" s="8">
        <f t="shared" si="1"/>
        <v>0</v>
      </c>
      <c r="G31" s="1"/>
    </row>
    <row r="32" spans="1:7" s="33" customFormat="1" ht="15" hidden="1">
      <c r="A32" s="10">
        <v>1162504001</v>
      </c>
      <c r="B32" s="11" t="s">
        <v>33</v>
      </c>
      <c r="C32" s="8"/>
      <c r="D32" s="8"/>
      <c r="E32" s="8" t="e">
        <f t="shared" si="0"/>
        <v>#DIV/0!</v>
      </c>
      <c r="F32" s="8">
        <f t="shared" si="1"/>
        <v>0</v>
      </c>
      <c r="G32" s="1"/>
    </row>
    <row r="33" spans="1:7" s="33" customFormat="1" ht="15" hidden="1">
      <c r="A33" s="10">
        <v>1162700001</v>
      </c>
      <c r="B33" s="11" t="s">
        <v>34</v>
      </c>
      <c r="C33" s="8"/>
      <c r="D33" s="8"/>
      <c r="E33" s="8" t="e">
        <f t="shared" si="0"/>
        <v>#DIV/0!</v>
      </c>
      <c r="F33" s="8">
        <f t="shared" si="1"/>
        <v>0</v>
      </c>
      <c r="G33" s="1"/>
    </row>
    <row r="34" spans="1:7" s="33" customFormat="1" ht="15" hidden="1">
      <c r="A34" s="10">
        <v>1162800001</v>
      </c>
      <c r="B34" s="11" t="s">
        <v>35</v>
      </c>
      <c r="C34" s="8"/>
      <c r="D34" s="8"/>
      <c r="E34" s="8" t="e">
        <f t="shared" si="0"/>
        <v>#DIV/0!</v>
      </c>
      <c r="F34" s="8">
        <f t="shared" si="1"/>
        <v>0</v>
      </c>
      <c r="G34" s="1"/>
    </row>
    <row r="35" spans="1:7" s="265" customFormat="1" ht="30" customHeight="1">
      <c r="A35" s="306">
        <v>1130305010</v>
      </c>
      <c r="B35" s="307" t="s">
        <v>275</v>
      </c>
      <c r="C35" s="292">
        <v>2</v>
      </c>
      <c r="D35" s="292">
        <v>0</v>
      </c>
      <c r="E35" s="292">
        <f t="shared" si="0"/>
        <v>0</v>
      </c>
      <c r="F35" s="292">
        <f t="shared" si="1"/>
        <v>-2</v>
      </c>
      <c r="G35" s="304"/>
    </row>
    <row r="36" spans="1:7" s="33" customFormat="1" ht="15.75" customHeight="1" hidden="1">
      <c r="A36" s="10">
        <v>1169000000</v>
      </c>
      <c r="B36" s="11" t="s">
        <v>37</v>
      </c>
      <c r="C36" s="8"/>
      <c r="D36" s="8"/>
      <c r="E36" s="8" t="e">
        <f t="shared" si="0"/>
        <v>#DIV/0!</v>
      </c>
      <c r="F36" s="8">
        <f t="shared" si="1"/>
        <v>0</v>
      </c>
      <c r="G36" s="1"/>
    </row>
    <row r="37" spans="1:7" s="33" customFormat="1" ht="15.75" customHeight="1">
      <c r="A37" s="10">
        <v>1170505005</v>
      </c>
      <c r="B37" s="10" t="s">
        <v>38</v>
      </c>
      <c r="C37" s="8"/>
      <c r="D37" s="8"/>
      <c r="E37" s="8" t="e">
        <f t="shared" si="0"/>
        <v>#DIV/0!</v>
      </c>
      <c r="F37" s="8">
        <f t="shared" si="1"/>
        <v>0</v>
      </c>
      <c r="G37" s="1"/>
    </row>
    <row r="38" spans="1:7" s="33" customFormat="1" ht="15.75" customHeight="1">
      <c r="A38" s="10">
        <v>1190500010</v>
      </c>
      <c r="B38" s="10" t="s">
        <v>214</v>
      </c>
      <c r="C38" s="8"/>
      <c r="D38" s="8"/>
      <c r="E38" s="8"/>
      <c r="F38" s="8"/>
      <c r="G38" s="1"/>
    </row>
    <row r="39" spans="1:7" s="33" customFormat="1" ht="15.75">
      <c r="A39" s="6"/>
      <c r="B39" s="6" t="s">
        <v>39</v>
      </c>
      <c r="C39" s="7">
        <f>SUM(C20,C5)</f>
        <v>1161.1999999999998</v>
      </c>
      <c r="D39" s="7">
        <f>SUM(D20,D5)</f>
        <v>180.07538</v>
      </c>
      <c r="E39" s="8">
        <f t="shared" si="0"/>
        <v>15.507697209782986</v>
      </c>
      <c r="F39" s="8">
        <f t="shared" si="1"/>
        <v>-981.1246199999998</v>
      </c>
      <c r="G39" s="1"/>
    </row>
    <row r="40" spans="1:7" s="33" customFormat="1" ht="15.75">
      <c r="A40" s="6"/>
      <c r="B40" s="6" t="s">
        <v>40</v>
      </c>
      <c r="C40" s="7">
        <f>SUM(C41:C44)</f>
        <v>2353.1259999999997</v>
      </c>
      <c r="D40" s="7">
        <f>SUM(D41:D44)</f>
        <v>179.7</v>
      </c>
      <c r="E40" s="8">
        <f t="shared" si="0"/>
        <v>7.636650141131414</v>
      </c>
      <c r="F40" s="8">
        <f t="shared" si="1"/>
        <v>-2173.426</v>
      </c>
      <c r="G40" s="1"/>
    </row>
    <row r="41" spans="1:7" s="33" customFormat="1" ht="15">
      <c r="A41" s="10">
        <v>2020100000</v>
      </c>
      <c r="B41" s="10" t="s">
        <v>272</v>
      </c>
      <c r="C41" s="8">
        <v>1987.7</v>
      </c>
      <c r="D41" s="8">
        <v>170.1</v>
      </c>
      <c r="E41" s="8">
        <f t="shared" si="0"/>
        <v>8.557629420938772</v>
      </c>
      <c r="F41" s="8">
        <f t="shared" si="1"/>
        <v>-1817.6000000000001</v>
      </c>
      <c r="G41" s="1"/>
    </row>
    <row r="42" spans="1:7" s="33" customFormat="1" ht="15">
      <c r="A42" s="10">
        <v>2020200000</v>
      </c>
      <c r="B42" s="10" t="s">
        <v>221</v>
      </c>
      <c r="C42" s="8">
        <v>249.9</v>
      </c>
      <c r="D42" s="8">
        <v>0</v>
      </c>
      <c r="E42" s="8">
        <f t="shared" si="0"/>
        <v>0</v>
      </c>
      <c r="F42" s="8">
        <f t="shared" si="1"/>
        <v>-249.9</v>
      </c>
      <c r="G42" s="1"/>
    </row>
    <row r="43" spans="1:7" s="33" customFormat="1" ht="14.25" customHeight="1">
      <c r="A43" s="10">
        <v>2020300000</v>
      </c>
      <c r="B43" s="10" t="s">
        <v>222</v>
      </c>
      <c r="C43" s="8">
        <v>115.526</v>
      </c>
      <c r="D43" s="8">
        <v>9.6</v>
      </c>
      <c r="E43" s="8">
        <f t="shared" si="0"/>
        <v>8.309817703374133</v>
      </c>
      <c r="F43" s="8">
        <f t="shared" si="1"/>
        <v>-105.926</v>
      </c>
      <c r="G43" s="1"/>
    </row>
    <row r="44" spans="1:7" s="33" customFormat="1" ht="15" customHeight="1" hidden="1">
      <c r="A44" s="10">
        <v>2020400000</v>
      </c>
      <c r="B44" s="10" t="s">
        <v>118</v>
      </c>
      <c r="C44" s="8"/>
      <c r="D44" s="8"/>
      <c r="E44" s="8" t="e">
        <f>D44/C44*100</f>
        <v>#DIV/0!</v>
      </c>
      <c r="F44" s="8">
        <f>D44-C44</f>
        <v>0</v>
      </c>
      <c r="G44" s="1"/>
    </row>
    <row r="45" spans="1:7" s="33" customFormat="1" ht="31.5">
      <c r="A45" s="6">
        <v>3000000000</v>
      </c>
      <c r="B45" s="12" t="s">
        <v>43</v>
      </c>
      <c r="C45" s="7">
        <v>22</v>
      </c>
      <c r="D45" s="7">
        <v>0</v>
      </c>
      <c r="E45" s="8">
        <f t="shared" si="0"/>
        <v>0</v>
      </c>
      <c r="F45" s="8">
        <f t="shared" si="1"/>
        <v>-22</v>
      </c>
      <c r="G45" s="1"/>
    </row>
    <row r="46" spans="1:7" s="33" customFormat="1" ht="15.75">
      <c r="A46" s="6"/>
      <c r="B46" s="6" t="s">
        <v>44</v>
      </c>
      <c r="C46" s="7">
        <f>SUM(C40,C39)</f>
        <v>3514.3259999999996</v>
      </c>
      <c r="D46" s="7">
        <f>SUM(D40,D39)</f>
        <v>359.77538</v>
      </c>
      <c r="E46" s="8">
        <f t="shared" si="0"/>
        <v>10.237393457522154</v>
      </c>
      <c r="F46" s="8">
        <f t="shared" si="1"/>
        <v>-3154.5506199999995</v>
      </c>
      <c r="G46" s="1"/>
    </row>
    <row r="47" spans="1:7" s="33" customFormat="1" ht="15.75">
      <c r="A47" s="6"/>
      <c r="B47" s="9" t="s">
        <v>45</v>
      </c>
      <c r="C47" s="7">
        <f>C96-C46</f>
        <v>0</v>
      </c>
      <c r="D47" s="7">
        <f>D96-D46</f>
        <v>-338.87538</v>
      </c>
      <c r="E47" s="8" t="e">
        <f t="shared" si="0"/>
        <v>#DIV/0!</v>
      </c>
      <c r="F47" s="8">
        <f t="shared" si="1"/>
        <v>-338.87538</v>
      </c>
      <c r="G47" s="14"/>
    </row>
    <row r="48" spans="1:7" s="33" customFormat="1" ht="8.25" customHeight="1">
      <c r="A48" s="15"/>
      <c r="B48" s="16"/>
      <c r="C48" s="17"/>
      <c r="D48" s="17"/>
      <c r="E48" s="258"/>
      <c r="F48" s="258"/>
      <c r="G48" s="14"/>
    </row>
    <row r="49" spans="1:6" s="33" customFormat="1" ht="3" customHeight="1">
      <c r="A49" s="31"/>
      <c r="B49" s="32"/>
      <c r="C49" s="259"/>
      <c r="D49" s="259"/>
      <c r="E49" s="259"/>
      <c r="F49" s="259"/>
    </row>
    <row r="50" spans="1:7" s="33" customFormat="1" ht="15">
      <c r="A50" s="37"/>
      <c r="B50" s="38"/>
      <c r="C50" s="66"/>
      <c r="D50" s="66"/>
      <c r="E50" s="66"/>
      <c r="F50" s="66"/>
      <c r="G50" s="36"/>
    </row>
    <row r="51" spans="1:7" s="33" customFormat="1" ht="63">
      <c r="A51" s="39" t="s">
        <v>0</v>
      </c>
      <c r="B51" s="39" t="s">
        <v>46</v>
      </c>
      <c r="C51" s="295" t="s">
        <v>302</v>
      </c>
      <c r="D51" s="296" t="s">
        <v>304</v>
      </c>
      <c r="E51" s="260" t="s">
        <v>2</v>
      </c>
      <c r="F51" s="261" t="s">
        <v>3</v>
      </c>
      <c r="G51" s="36"/>
    </row>
    <row r="52" spans="1:7" s="33" customFormat="1" ht="15.75">
      <c r="A52" s="40">
        <v>1</v>
      </c>
      <c r="B52" s="41">
        <v>2</v>
      </c>
      <c r="C52" s="262"/>
      <c r="D52" s="262"/>
      <c r="E52" s="262"/>
      <c r="F52" s="51"/>
      <c r="G52" s="36"/>
    </row>
    <row r="53" spans="1:7" s="33" customFormat="1" ht="15.75">
      <c r="A53" s="42" t="s">
        <v>47</v>
      </c>
      <c r="B53" s="43" t="s">
        <v>48</v>
      </c>
      <c r="C53" s="44">
        <f>SUM(C54:C57)</f>
        <v>773.126</v>
      </c>
      <c r="D53" s="44">
        <f>SUM(D54:D57)</f>
        <v>12.2</v>
      </c>
      <c r="E53" s="8">
        <f aca="true" t="shared" si="2" ref="E53:E96">D53/C53*100</f>
        <v>1.578009276625026</v>
      </c>
      <c r="F53" s="8">
        <f aca="true" t="shared" si="3" ref="F53:F96">D53-C53</f>
        <v>-760.9259999999999</v>
      </c>
      <c r="G53" s="36"/>
    </row>
    <row r="54" spans="1:7" s="33" customFormat="1" ht="15.75">
      <c r="A54" s="45" t="s">
        <v>49</v>
      </c>
      <c r="B54" s="46" t="s">
        <v>50</v>
      </c>
      <c r="C54" s="47">
        <v>753.126</v>
      </c>
      <c r="D54" s="47">
        <v>12.2</v>
      </c>
      <c r="E54" s="8">
        <f t="shared" si="2"/>
        <v>1.6199148615238352</v>
      </c>
      <c r="F54" s="8">
        <f t="shared" si="3"/>
        <v>-740.9259999999999</v>
      </c>
      <c r="G54" s="36"/>
    </row>
    <row r="55" spans="1:7" s="33" customFormat="1" ht="15" customHeight="1">
      <c r="A55" s="45" t="s">
        <v>156</v>
      </c>
      <c r="B55" s="50" t="s">
        <v>225</v>
      </c>
      <c r="C55" s="47">
        <v>0</v>
      </c>
      <c r="D55" s="47">
        <v>0</v>
      </c>
      <c r="E55" s="8"/>
      <c r="F55" s="8"/>
      <c r="G55" s="36"/>
    </row>
    <row r="56" spans="1:7" s="33" customFormat="1" ht="15.75" hidden="1">
      <c r="A56" s="45" t="s">
        <v>124</v>
      </c>
      <c r="B56" s="46" t="s">
        <v>152</v>
      </c>
      <c r="C56" s="47">
        <v>0</v>
      </c>
      <c r="D56" s="47"/>
      <c r="E56" s="8" t="e">
        <f>D56/C56*100</f>
        <v>#DIV/0!</v>
      </c>
      <c r="F56" s="8">
        <f>D56-C56</f>
        <v>0</v>
      </c>
      <c r="G56" s="36"/>
    </row>
    <row r="57" spans="1:7" s="33" customFormat="1" ht="18" customHeight="1">
      <c r="A57" s="45" t="s">
        <v>122</v>
      </c>
      <c r="B57" s="46" t="s">
        <v>306</v>
      </c>
      <c r="C57" s="47">
        <v>20</v>
      </c>
      <c r="D57" s="47"/>
      <c r="E57" s="8">
        <f>D57/C57*100</f>
        <v>0</v>
      </c>
      <c r="F57" s="8">
        <f>D57-C57</f>
        <v>-20</v>
      </c>
      <c r="G57" s="36"/>
    </row>
    <row r="58" spans="1:7" s="33" customFormat="1" ht="15.75">
      <c r="A58" s="42" t="s">
        <v>51</v>
      </c>
      <c r="B58" s="48" t="s">
        <v>52</v>
      </c>
      <c r="C58" s="44">
        <f>SUM(C59)</f>
        <v>115.4</v>
      </c>
      <c r="D58" s="44">
        <f>SUM(D59)</f>
        <v>0</v>
      </c>
      <c r="E58" s="8">
        <f t="shared" si="2"/>
        <v>0</v>
      </c>
      <c r="F58" s="8">
        <f t="shared" si="3"/>
        <v>-115.4</v>
      </c>
      <c r="G58" s="36"/>
    </row>
    <row r="59" spans="1:6" s="33" customFormat="1" ht="15.75">
      <c r="A59" s="49" t="s">
        <v>53</v>
      </c>
      <c r="B59" s="50" t="s">
        <v>54</v>
      </c>
      <c r="C59" s="51">
        <v>115.4</v>
      </c>
      <c r="D59" s="51">
        <v>0</v>
      </c>
      <c r="E59" s="8">
        <f t="shared" si="2"/>
        <v>0</v>
      </c>
      <c r="F59" s="8">
        <f t="shared" si="3"/>
        <v>-115.4</v>
      </c>
    </row>
    <row r="60" spans="1:7" s="23" customFormat="1" ht="15" customHeight="1">
      <c r="A60" s="25" t="s">
        <v>55</v>
      </c>
      <c r="B60" s="26" t="s">
        <v>56</v>
      </c>
      <c r="C60" s="27">
        <f>SUM(C61:C63)</f>
        <v>21.9</v>
      </c>
      <c r="D60" s="27">
        <f>SUM(D61:D63)</f>
        <v>0</v>
      </c>
      <c r="E60" s="8">
        <f t="shared" si="2"/>
        <v>0</v>
      </c>
      <c r="F60" s="8">
        <f t="shared" si="3"/>
        <v>-21.9</v>
      </c>
      <c r="G60" s="24"/>
    </row>
    <row r="61" spans="1:7" s="23" customFormat="1" ht="15.75">
      <c r="A61" s="28" t="s">
        <v>57</v>
      </c>
      <c r="B61" s="29" t="s">
        <v>58</v>
      </c>
      <c r="C61" s="30"/>
      <c r="D61" s="30"/>
      <c r="E61" s="8" t="e">
        <f t="shared" si="2"/>
        <v>#DIV/0!</v>
      </c>
      <c r="F61" s="8">
        <f t="shared" si="3"/>
        <v>0</v>
      </c>
      <c r="G61" s="24"/>
    </row>
    <row r="62" spans="1:7" s="23" customFormat="1" ht="15.75">
      <c r="A62" s="28" t="s">
        <v>226</v>
      </c>
      <c r="B62" s="29" t="s">
        <v>227</v>
      </c>
      <c r="C62" s="30">
        <v>21.9</v>
      </c>
      <c r="D62" s="30">
        <v>0</v>
      </c>
      <c r="E62" s="8">
        <f>D62/C62*100</f>
        <v>0</v>
      </c>
      <c r="F62" s="8">
        <f>D62-C62</f>
        <v>-21.9</v>
      </c>
      <c r="G62" s="24"/>
    </row>
    <row r="63" spans="1:7" s="23" customFormat="1" ht="15.75">
      <c r="A63" s="28" t="s">
        <v>59</v>
      </c>
      <c r="B63" s="29" t="s">
        <v>60</v>
      </c>
      <c r="C63" s="30"/>
      <c r="D63" s="30"/>
      <c r="E63" s="8" t="e">
        <f t="shared" si="2"/>
        <v>#DIV/0!</v>
      </c>
      <c r="F63" s="8">
        <f t="shared" si="3"/>
        <v>0</v>
      </c>
      <c r="G63" s="24"/>
    </row>
    <row r="64" spans="1:7" s="33" customFormat="1" ht="13.5" customHeight="1">
      <c r="A64" s="42" t="s">
        <v>61</v>
      </c>
      <c r="B64" s="43" t="s">
        <v>62</v>
      </c>
      <c r="C64" s="44">
        <f>SUM(C65:C67)</f>
        <v>156</v>
      </c>
      <c r="D64" s="44">
        <f>SUM(D65:D67)</f>
        <v>0</v>
      </c>
      <c r="E64" s="8">
        <f t="shared" si="2"/>
        <v>0</v>
      </c>
      <c r="F64" s="8">
        <f t="shared" si="3"/>
        <v>-156</v>
      </c>
      <c r="G64" s="36"/>
    </row>
    <row r="65" spans="1:7" s="33" customFormat="1" ht="15.75">
      <c r="A65" s="45" t="s">
        <v>64</v>
      </c>
      <c r="B65" s="46" t="s">
        <v>65</v>
      </c>
      <c r="C65" s="47">
        <v>0</v>
      </c>
      <c r="D65" s="47">
        <v>0</v>
      </c>
      <c r="E65" s="8" t="e">
        <f t="shared" si="2"/>
        <v>#DIV/0!</v>
      </c>
      <c r="F65" s="8">
        <f t="shared" si="3"/>
        <v>0</v>
      </c>
      <c r="G65" s="36"/>
    </row>
    <row r="66" spans="1:7" s="33" customFormat="1" ht="15.75">
      <c r="A66" s="45" t="s">
        <v>63</v>
      </c>
      <c r="B66" s="53" t="s">
        <v>143</v>
      </c>
      <c r="C66" s="47">
        <v>110</v>
      </c>
      <c r="D66" s="47">
        <v>0</v>
      </c>
      <c r="E66" s="8">
        <f t="shared" si="2"/>
        <v>0</v>
      </c>
      <c r="F66" s="8">
        <f t="shared" si="3"/>
        <v>-110</v>
      </c>
      <c r="G66" s="36"/>
    </row>
    <row r="67" spans="1:7" s="33" customFormat="1" ht="15.75">
      <c r="A67" s="28" t="s">
        <v>131</v>
      </c>
      <c r="B67" s="29" t="s">
        <v>140</v>
      </c>
      <c r="C67" s="47">
        <v>46</v>
      </c>
      <c r="D67" s="47">
        <v>0</v>
      </c>
      <c r="E67" s="8">
        <f t="shared" si="2"/>
        <v>0</v>
      </c>
      <c r="F67" s="8">
        <f t="shared" si="3"/>
        <v>-46</v>
      </c>
      <c r="G67" s="36"/>
    </row>
    <row r="68" spans="1:7" s="52" customFormat="1" ht="15" customHeight="1">
      <c r="A68" s="42" t="s">
        <v>66</v>
      </c>
      <c r="B68" s="43" t="s">
        <v>67</v>
      </c>
      <c r="C68" s="44">
        <f>SUM(C69:C71)</f>
        <v>844.8</v>
      </c>
      <c r="D68" s="44">
        <f>SUM(D69:D71)</f>
        <v>0</v>
      </c>
      <c r="E68" s="8">
        <f t="shared" si="2"/>
        <v>0</v>
      </c>
      <c r="F68" s="8">
        <f t="shared" si="3"/>
        <v>-844.8</v>
      </c>
      <c r="G68" s="36"/>
    </row>
    <row r="69" spans="1:7" s="33" customFormat="1" ht="15.75">
      <c r="A69" s="45" t="s">
        <v>68</v>
      </c>
      <c r="B69" s="46" t="s">
        <v>69</v>
      </c>
      <c r="C69" s="47"/>
      <c r="D69" s="47"/>
      <c r="E69" s="8" t="e">
        <f t="shared" si="2"/>
        <v>#DIV/0!</v>
      </c>
      <c r="F69" s="8">
        <f t="shared" si="3"/>
        <v>0</v>
      </c>
      <c r="G69" s="36"/>
    </row>
    <row r="70" spans="1:7" s="54" customFormat="1" ht="15.75">
      <c r="A70" s="45" t="s">
        <v>70</v>
      </c>
      <c r="B70" s="53" t="s">
        <v>71</v>
      </c>
      <c r="C70" s="47">
        <v>30</v>
      </c>
      <c r="D70" s="47">
        <v>0</v>
      </c>
      <c r="E70" s="8">
        <f t="shared" si="2"/>
        <v>0</v>
      </c>
      <c r="F70" s="8">
        <f t="shared" si="3"/>
        <v>-30</v>
      </c>
      <c r="G70" s="36"/>
    </row>
    <row r="71" spans="1:7" s="33" customFormat="1" ht="15" customHeight="1">
      <c r="A71" s="49" t="s">
        <v>72</v>
      </c>
      <c r="B71" s="50" t="s">
        <v>73</v>
      </c>
      <c r="C71" s="51">
        <v>814.8</v>
      </c>
      <c r="D71" s="51">
        <v>0</v>
      </c>
      <c r="E71" s="8">
        <f t="shared" si="2"/>
        <v>0</v>
      </c>
      <c r="F71" s="8">
        <f t="shared" si="3"/>
        <v>-814.8</v>
      </c>
      <c r="G71" s="55"/>
    </row>
    <row r="72" spans="1:7" s="54" customFormat="1" ht="15.75" hidden="1">
      <c r="A72" s="42" t="s">
        <v>74</v>
      </c>
      <c r="B72" s="56" t="s">
        <v>75</v>
      </c>
      <c r="C72" s="44">
        <f>SUM(C73)</f>
        <v>0</v>
      </c>
      <c r="D72" s="44">
        <f>SUM(D73)</f>
        <v>0</v>
      </c>
      <c r="E72" s="8" t="e">
        <f t="shared" si="2"/>
        <v>#DIV/0!</v>
      </c>
      <c r="F72" s="8">
        <f t="shared" si="3"/>
        <v>0</v>
      </c>
      <c r="G72" s="36"/>
    </row>
    <row r="73" spans="1:7" s="33" customFormat="1" ht="31.5" hidden="1">
      <c r="A73" s="45" t="s">
        <v>76</v>
      </c>
      <c r="B73" s="53" t="s">
        <v>77</v>
      </c>
      <c r="C73" s="47"/>
      <c r="D73" s="47"/>
      <c r="E73" s="8" t="e">
        <f t="shared" si="2"/>
        <v>#DIV/0!</v>
      </c>
      <c r="F73" s="8">
        <f t="shared" si="3"/>
        <v>0</v>
      </c>
      <c r="G73" s="55"/>
    </row>
    <row r="74" spans="1:7" s="33" customFormat="1" ht="13.5" customHeight="1" hidden="1">
      <c r="A74" s="42" t="s">
        <v>78</v>
      </c>
      <c r="B74" s="56" t="s">
        <v>79</v>
      </c>
      <c r="C74" s="44">
        <f>SUM(C75:C78)</f>
        <v>0</v>
      </c>
      <c r="D74" s="44">
        <f>SUM(D75:D78)</f>
        <v>0</v>
      </c>
      <c r="E74" s="8" t="e">
        <f t="shared" si="2"/>
        <v>#DIV/0!</v>
      </c>
      <c r="F74" s="8">
        <f t="shared" si="3"/>
        <v>0</v>
      </c>
      <c r="G74" s="36"/>
    </row>
    <row r="75" spans="1:7" s="33" customFormat="1" ht="15.75" hidden="1">
      <c r="A75" s="45" t="s">
        <v>80</v>
      </c>
      <c r="B75" s="53" t="s">
        <v>81</v>
      </c>
      <c r="C75" s="47"/>
      <c r="D75" s="47"/>
      <c r="E75" s="8" t="e">
        <f t="shared" si="2"/>
        <v>#DIV/0!</v>
      </c>
      <c r="F75" s="8">
        <f t="shared" si="3"/>
        <v>0</v>
      </c>
      <c r="G75" s="36"/>
    </row>
    <row r="76" spans="1:7" s="33" customFormat="1" ht="15.75" hidden="1">
      <c r="A76" s="45" t="s">
        <v>82</v>
      </c>
      <c r="B76" s="53" t="s">
        <v>83</v>
      </c>
      <c r="C76" s="47"/>
      <c r="D76" s="47"/>
      <c r="E76" s="8" t="e">
        <f t="shared" si="2"/>
        <v>#DIV/0!</v>
      </c>
      <c r="F76" s="8">
        <f t="shared" si="3"/>
        <v>0</v>
      </c>
      <c r="G76" s="36"/>
    </row>
    <row r="77" spans="1:7" s="33" customFormat="1" ht="15.75" hidden="1">
      <c r="A77" s="45" t="s">
        <v>84</v>
      </c>
      <c r="B77" s="53" t="s">
        <v>85</v>
      </c>
      <c r="C77" s="47"/>
      <c r="D77" s="47"/>
      <c r="E77" s="8" t="e">
        <f t="shared" si="2"/>
        <v>#DIV/0!</v>
      </c>
      <c r="F77" s="8">
        <f t="shared" si="3"/>
        <v>0</v>
      </c>
      <c r="G77" s="36"/>
    </row>
    <row r="78" spans="1:7" s="33" customFormat="1" ht="15.75" hidden="1">
      <c r="A78" s="45" t="s">
        <v>86</v>
      </c>
      <c r="B78" s="53" t="s">
        <v>87</v>
      </c>
      <c r="C78" s="47"/>
      <c r="D78" s="47"/>
      <c r="E78" s="8" t="e">
        <f t="shared" si="2"/>
        <v>#DIV/0!</v>
      </c>
      <c r="F78" s="8">
        <f t="shared" si="3"/>
        <v>0</v>
      </c>
      <c r="G78" s="36"/>
    </row>
    <row r="79" spans="1:7" s="33" customFormat="1" ht="31.5">
      <c r="A79" s="42" t="s">
        <v>88</v>
      </c>
      <c r="B79" s="43" t="s">
        <v>89</v>
      </c>
      <c r="C79" s="44">
        <f>SUM(C80:C81)</f>
        <v>1290.1</v>
      </c>
      <c r="D79" s="44">
        <f>SUM(D80:D81)</f>
        <v>8.7</v>
      </c>
      <c r="E79" s="8">
        <f t="shared" si="2"/>
        <v>0.674366328191613</v>
      </c>
      <c r="F79" s="8">
        <f t="shared" si="3"/>
        <v>-1281.3999999999999</v>
      </c>
      <c r="G79" s="36"/>
    </row>
    <row r="80" spans="1:7" s="33" customFormat="1" ht="15.75">
      <c r="A80" s="45" t="s">
        <v>90</v>
      </c>
      <c r="B80" s="46" t="s">
        <v>91</v>
      </c>
      <c r="C80" s="47">
        <v>1290.1</v>
      </c>
      <c r="D80" s="47">
        <v>8.7</v>
      </c>
      <c r="E80" s="8">
        <f t="shared" si="2"/>
        <v>0.674366328191613</v>
      </c>
      <c r="F80" s="8">
        <f t="shared" si="3"/>
        <v>-1281.3999999999999</v>
      </c>
      <c r="G80" s="36"/>
    </row>
    <row r="81" spans="1:7" s="52" customFormat="1" ht="15.75">
      <c r="A81" s="45" t="s">
        <v>92</v>
      </c>
      <c r="B81" s="46" t="s">
        <v>93</v>
      </c>
      <c r="C81" s="47"/>
      <c r="D81" s="47"/>
      <c r="E81" s="8" t="e">
        <f t="shared" si="2"/>
        <v>#DIV/0!</v>
      </c>
      <c r="F81" s="8">
        <f t="shared" si="3"/>
        <v>0</v>
      </c>
      <c r="G81" s="36"/>
    </row>
    <row r="82" spans="1:7" s="33" customFormat="1" ht="14.25" customHeight="1">
      <c r="A82" s="42" t="s">
        <v>94</v>
      </c>
      <c r="B82" s="43" t="s">
        <v>95</v>
      </c>
      <c r="C82" s="44">
        <f>SUM(C83:C88)</f>
        <v>14</v>
      </c>
      <c r="D82" s="44">
        <f>SUM(D83:D88)</f>
        <v>0</v>
      </c>
      <c r="E82" s="8">
        <f t="shared" si="2"/>
        <v>0</v>
      </c>
      <c r="F82" s="8">
        <f t="shared" si="3"/>
        <v>-14</v>
      </c>
      <c r="G82" s="36"/>
    </row>
    <row r="83" spans="1:7" s="33" customFormat="1" ht="15.75" hidden="1">
      <c r="A83" s="45" t="s">
        <v>96</v>
      </c>
      <c r="B83" s="46" t="s">
        <v>148</v>
      </c>
      <c r="C83" s="47"/>
      <c r="D83" s="47"/>
      <c r="E83" s="8" t="e">
        <f t="shared" si="2"/>
        <v>#DIV/0!</v>
      </c>
      <c r="F83" s="8">
        <f t="shared" si="3"/>
        <v>0</v>
      </c>
      <c r="G83" s="36"/>
    </row>
    <row r="84" spans="1:7" s="33" customFormat="1" ht="15.75" hidden="1">
      <c r="A84" s="45" t="s">
        <v>97</v>
      </c>
      <c r="B84" s="46" t="s">
        <v>98</v>
      </c>
      <c r="C84" s="47"/>
      <c r="D84" s="47"/>
      <c r="E84" s="8" t="e">
        <f t="shared" si="2"/>
        <v>#DIV/0!</v>
      </c>
      <c r="F84" s="8">
        <f t="shared" si="3"/>
        <v>0</v>
      </c>
      <c r="G84" s="36"/>
    </row>
    <row r="85" spans="1:7" s="33" customFormat="1" ht="17.25" customHeight="1" hidden="1">
      <c r="A85" s="49" t="s">
        <v>99</v>
      </c>
      <c r="B85" s="50" t="s">
        <v>149</v>
      </c>
      <c r="C85" s="51"/>
      <c r="D85" s="51"/>
      <c r="E85" s="8" t="e">
        <f t="shared" si="2"/>
        <v>#DIV/0!</v>
      </c>
      <c r="F85" s="8">
        <f t="shared" si="3"/>
        <v>0</v>
      </c>
      <c r="G85" s="36"/>
    </row>
    <row r="86" spans="1:7" s="54" customFormat="1" ht="15.75" hidden="1">
      <c r="A86" s="57" t="s">
        <v>100</v>
      </c>
      <c r="B86" s="58" t="s">
        <v>101</v>
      </c>
      <c r="C86" s="51"/>
      <c r="D86" s="51"/>
      <c r="E86" s="8" t="e">
        <f t="shared" si="2"/>
        <v>#DIV/0!</v>
      </c>
      <c r="F86" s="8">
        <f t="shared" si="3"/>
        <v>0</v>
      </c>
      <c r="G86" s="36"/>
    </row>
    <row r="87" spans="1:7" s="33" customFormat="1" ht="15.75">
      <c r="A87" s="49" t="s">
        <v>102</v>
      </c>
      <c r="B87" s="50" t="s">
        <v>103</v>
      </c>
      <c r="C87" s="51">
        <v>14</v>
      </c>
      <c r="D87" s="51">
        <v>0</v>
      </c>
      <c r="E87" s="8">
        <f t="shared" si="2"/>
        <v>0</v>
      </c>
      <c r="F87" s="8">
        <f t="shared" si="3"/>
        <v>-14</v>
      </c>
      <c r="G87" s="55"/>
    </row>
    <row r="88" spans="1:7" s="33" customFormat="1" ht="31.5" hidden="1">
      <c r="A88" s="49" t="s">
        <v>104</v>
      </c>
      <c r="B88" s="50" t="s">
        <v>105</v>
      </c>
      <c r="C88" s="51"/>
      <c r="D88" s="51"/>
      <c r="E88" s="8" t="e">
        <f t="shared" si="2"/>
        <v>#DIV/0!</v>
      </c>
      <c r="F88" s="8">
        <f t="shared" si="3"/>
        <v>0</v>
      </c>
      <c r="G88" s="36"/>
    </row>
    <row r="89" spans="1:7" s="33" customFormat="1" ht="15" customHeight="1">
      <c r="A89" s="59">
        <v>1000</v>
      </c>
      <c r="B89" s="60" t="s">
        <v>106</v>
      </c>
      <c r="C89" s="44">
        <f>SUM(C90:C92)</f>
        <v>299</v>
      </c>
      <c r="D89" s="44">
        <f>SUM(D90:D92)</f>
        <v>0</v>
      </c>
      <c r="E89" s="8">
        <f t="shared" si="2"/>
        <v>0</v>
      </c>
      <c r="F89" s="8">
        <f t="shared" si="3"/>
        <v>-299</v>
      </c>
      <c r="G89" s="36"/>
    </row>
    <row r="90" spans="1:7" s="33" customFormat="1" ht="14.25" customHeight="1">
      <c r="A90" s="61">
        <v>1003</v>
      </c>
      <c r="B90" s="62" t="s">
        <v>107</v>
      </c>
      <c r="C90" s="47">
        <v>299</v>
      </c>
      <c r="D90" s="47">
        <v>0</v>
      </c>
      <c r="E90" s="8">
        <f t="shared" si="2"/>
        <v>0</v>
      </c>
      <c r="F90" s="8">
        <f t="shared" si="3"/>
        <v>-299</v>
      </c>
      <c r="G90" s="36"/>
    </row>
    <row r="91" spans="1:7" s="33" customFormat="1" ht="1.5" customHeight="1" hidden="1">
      <c r="A91" s="61">
        <v>1004</v>
      </c>
      <c r="B91" s="63" t="s">
        <v>108</v>
      </c>
      <c r="C91" s="47"/>
      <c r="D91" s="47"/>
      <c r="E91" s="8" t="e">
        <f t="shared" si="2"/>
        <v>#DIV/0!</v>
      </c>
      <c r="F91" s="8">
        <f t="shared" si="3"/>
        <v>0</v>
      </c>
      <c r="G91" s="36"/>
    </row>
    <row r="92" spans="1:7" s="33" customFormat="1" ht="14.25" customHeight="1" hidden="1">
      <c r="A92" s="64" t="s">
        <v>109</v>
      </c>
      <c r="B92" s="65" t="s">
        <v>110</v>
      </c>
      <c r="C92" s="66"/>
      <c r="D92" s="66"/>
      <c r="E92" s="8" t="e">
        <f t="shared" si="2"/>
        <v>#DIV/0!</v>
      </c>
      <c r="F92" s="8">
        <f t="shared" si="3"/>
        <v>0</v>
      </c>
      <c r="G92" s="36"/>
    </row>
    <row r="93" spans="1:6" s="33" customFormat="1" ht="15" customHeight="1">
      <c r="A93" s="59">
        <v>1100</v>
      </c>
      <c r="B93" s="60" t="s">
        <v>111</v>
      </c>
      <c r="C93" s="44">
        <f>SUM(C94:C95)</f>
        <v>0</v>
      </c>
      <c r="D93" s="44">
        <f>SUM(D94:D95)</f>
        <v>0</v>
      </c>
      <c r="E93" s="8" t="e">
        <f t="shared" si="2"/>
        <v>#DIV/0!</v>
      </c>
      <c r="F93" s="8">
        <f t="shared" si="3"/>
        <v>0</v>
      </c>
    </row>
    <row r="94" spans="1:6" s="33" customFormat="1" ht="15.75" customHeight="1">
      <c r="A94" s="61">
        <v>1104</v>
      </c>
      <c r="B94" s="63" t="s">
        <v>118</v>
      </c>
      <c r="C94" s="47"/>
      <c r="D94" s="47"/>
      <c r="E94" s="8" t="e">
        <f t="shared" si="2"/>
        <v>#DIV/0!</v>
      </c>
      <c r="F94" s="8">
        <f t="shared" si="3"/>
        <v>0</v>
      </c>
    </row>
    <row r="95" spans="1:6" s="33" customFormat="1" ht="15.75">
      <c r="A95" s="61">
        <v>1102</v>
      </c>
      <c r="B95" s="63" t="s">
        <v>113</v>
      </c>
      <c r="C95" s="47"/>
      <c r="D95" s="47"/>
      <c r="E95" s="8" t="e">
        <f t="shared" si="2"/>
        <v>#DIV/0!</v>
      </c>
      <c r="F95" s="8">
        <f t="shared" si="3"/>
        <v>0</v>
      </c>
    </row>
    <row r="96" spans="1:6" s="33" customFormat="1" ht="15.75">
      <c r="A96" s="67"/>
      <c r="B96" s="68" t="s">
        <v>114</v>
      </c>
      <c r="C96" s="44">
        <f>SUM(C53,C58,C60,C64,C68,C72,C74,C79,C82,C89,C93)</f>
        <v>3514.326</v>
      </c>
      <c r="D96" s="44">
        <f>SUM(D53,D58,D60,D64,D68,D72,D74,D79,D82,D89,D93)</f>
        <v>20.9</v>
      </c>
      <c r="E96" s="8">
        <f t="shared" si="2"/>
        <v>0.5947086297628621</v>
      </c>
      <c r="F96" s="8">
        <f t="shared" si="3"/>
        <v>-3493.426</v>
      </c>
    </row>
    <row r="97" spans="1:6" s="33" customFormat="1" ht="15">
      <c r="A97" s="37"/>
      <c r="B97" s="38"/>
      <c r="C97" s="66"/>
      <c r="D97" s="66"/>
      <c r="E97" s="66"/>
      <c r="F97" s="66"/>
    </row>
    <row r="98" spans="1:6" s="33" customFormat="1" ht="12.75">
      <c r="A98" s="31" t="s">
        <v>115</v>
      </c>
      <c r="B98" s="31"/>
      <c r="C98" s="259"/>
      <c r="D98" s="259"/>
      <c r="E98" s="259"/>
      <c r="F98" s="259"/>
    </row>
    <row r="99" spans="1:3" s="33" customFormat="1" ht="12.75">
      <c r="A99" s="69" t="s">
        <v>116</v>
      </c>
      <c r="B99" s="69"/>
      <c r="C99" s="33" t="s">
        <v>117</v>
      </c>
    </row>
  </sheetData>
  <sheetProtection/>
  <mergeCells count="1">
    <mergeCell ref="A1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</dc:creator>
  <cp:keywords/>
  <dc:description/>
  <cp:lastModifiedBy>Артур</cp:lastModifiedBy>
  <cp:lastPrinted>2011-02-11T11:42:46Z</cp:lastPrinted>
  <dcterms:created xsi:type="dcterms:W3CDTF">2008-04-03T04:16:51Z</dcterms:created>
  <dcterms:modified xsi:type="dcterms:W3CDTF">2011-03-16T11:56:59Z</dcterms:modified>
  <cp:category/>
  <cp:version/>
  <cp:contentType/>
  <cp:contentStatus/>
</cp:coreProperties>
</file>