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<sst xmlns="http://schemas.openxmlformats.org/spreadsheetml/2006/main" count="36" uniqueCount="35">
  <si>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Обьем произведенной выручки</t>
  </si>
  <si>
    <t>Полная себестоимость</t>
  </si>
  <si>
    <t>Прибыль от реализации продукции</t>
  </si>
  <si>
    <t>Амортизационные отчисления</t>
  </si>
  <si>
    <t xml:space="preserve">Фонд оплаты труда </t>
  </si>
  <si>
    <t>Отчисления от фонда оплаты труда (14,2 %)</t>
  </si>
  <si>
    <t>Всего налогов, поступающих в бюджет и внебюджетные фонды (приток в бюджет)</t>
  </si>
  <si>
    <t>Чистый доход предприятия</t>
  </si>
  <si>
    <t>К  дисконтирования</t>
  </si>
  <si>
    <t>Инвестиции из всех источников финансирования</t>
  </si>
  <si>
    <t>Сальдо суммарного потока от инвестиционной и основной деятельности</t>
  </si>
  <si>
    <t>Чистый доход предприятия с учетом дисконтирования</t>
  </si>
  <si>
    <t>Инвестиции из всех источников финансирования с учетом дисконтирования</t>
  </si>
  <si>
    <t>Сальдо суммарного потока от инвестиционной и основной деятельности с учетом дисконтирования</t>
  </si>
  <si>
    <t>Срок окупаемости</t>
  </si>
  <si>
    <t>не окупается</t>
  </si>
  <si>
    <t>Годы реализации проекта (с 2010 г по 2040 год)</t>
  </si>
  <si>
    <t>Расчет экономической и бюджетной эффективности строительства ТБО в Моргаушском районе.</t>
  </si>
  <si>
    <t xml:space="preserve">Итоговые показатели эффективности строительства полигона ТБО в Моргаушском районе </t>
  </si>
  <si>
    <t>Всего инвестиций в программу</t>
  </si>
  <si>
    <t xml:space="preserve">млн. руб в ценах соответсвующих лет </t>
  </si>
  <si>
    <t>Чистый дисконтированный доход в 2040 году</t>
  </si>
  <si>
    <t xml:space="preserve">Срок окупаемости </t>
  </si>
  <si>
    <t>млн. руб</t>
  </si>
  <si>
    <t>нет</t>
  </si>
  <si>
    <t>Налоги, поступающие в бюджет и внебюджетные фонды с учетом дисконтирования</t>
  </si>
  <si>
    <t xml:space="preserve"> I. Операционая  и инвестиционная деятельность (коммерческая эффектвность)</t>
  </si>
  <si>
    <t>Чистый дисконтированный доход (бюджетный эффект)</t>
  </si>
  <si>
    <t>Индекс доходности бюджетных средств</t>
  </si>
  <si>
    <t>(25354/100036)+1=1,25</t>
  </si>
  <si>
    <t xml:space="preserve">Индекс доходности по налоговым и внебюджетным поступлениям </t>
  </si>
  <si>
    <t>Всего за годы реализации</t>
  </si>
  <si>
    <t>НДФЛ (13 %)</t>
  </si>
  <si>
    <t>Транспортный налог (1%)</t>
  </si>
  <si>
    <t>ЕНВД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</si>
</sst>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5" sqref="C15"/>
    </sheetView>
  </sheetViews>
  <sheetFormatPr defaultColWidth="9.00390625" defaultRowHeight="12.75"/>
  <cols>
    <col min="1" max="1" width="3.375" style="0" customWidth="1"/>
    <col min="2" max="2" width="19.75390625" style="0" customWidth="1"/>
  </cols>
  <sheetData>
    <row r="1" ht="12.75">
      <c r="C1" s="8" t="s">
        <v>17</v>
      </c>
    </row>
    <row r="2" ht="12.75">
      <c r="C2" s="8"/>
    </row>
    <row r="3" ht="12.75">
      <c r="C3" t="s">
        <v>26</v>
      </c>
    </row>
    <row r="5" spans="1:33" ht="51">
      <c r="A5" s="1"/>
      <c r="B5" s="2" t="s">
        <v>16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2" t="s">
        <v>31</v>
      </c>
    </row>
    <row r="6" spans="1:33" ht="38.25">
      <c r="A6" s="1"/>
      <c r="B6" s="2" t="s">
        <v>0</v>
      </c>
      <c r="C6" s="3">
        <f>215.32*12</f>
        <v>2583.84</v>
      </c>
      <c r="D6" s="3">
        <f>C6*1.1</f>
        <v>2842.2240000000006</v>
      </c>
      <c r="E6" s="3">
        <f aca="true" t="shared" si="0" ref="E6:AF6">D6*1.1</f>
        <v>3126.4464000000007</v>
      </c>
      <c r="F6" s="3">
        <f t="shared" si="0"/>
        <v>3439.091040000001</v>
      </c>
      <c r="G6" s="3">
        <f t="shared" si="0"/>
        <v>3783.0001440000015</v>
      </c>
      <c r="H6" s="3">
        <f t="shared" si="0"/>
        <v>4161.300158400002</v>
      </c>
      <c r="I6" s="3">
        <f t="shared" si="0"/>
        <v>4577.430174240003</v>
      </c>
      <c r="J6" s="3">
        <f t="shared" si="0"/>
        <v>5035.173191664004</v>
      </c>
      <c r="K6" s="3">
        <f t="shared" si="0"/>
        <v>5538.6905108304045</v>
      </c>
      <c r="L6" s="3">
        <f t="shared" si="0"/>
        <v>6092.559561913446</v>
      </c>
      <c r="M6" s="3">
        <f t="shared" si="0"/>
        <v>6701.8155181047905</v>
      </c>
      <c r="N6" s="3">
        <f t="shared" si="0"/>
        <v>7371.99706991527</v>
      </c>
      <c r="O6" s="3">
        <f t="shared" si="0"/>
        <v>8109.196776906798</v>
      </c>
      <c r="P6" s="3">
        <f t="shared" si="0"/>
        <v>8920.116454597479</v>
      </c>
      <c r="Q6" s="3">
        <f t="shared" si="0"/>
        <v>9812.128100057227</v>
      </c>
      <c r="R6" s="3">
        <f t="shared" si="0"/>
        <v>10793.34091006295</v>
      </c>
      <c r="S6" s="3">
        <f t="shared" si="0"/>
        <v>11872.675001069247</v>
      </c>
      <c r="T6" s="3">
        <f t="shared" si="0"/>
        <v>13059.942501176172</v>
      </c>
      <c r="U6" s="3">
        <f t="shared" si="0"/>
        <v>14365.936751293792</v>
      </c>
      <c r="V6" s="3">
        <f t="shared" si="0"/>
        <v>15802.530426423173</v>
      </c>
      <c r="W6" s="3">
        <f t="shared" si="0"/>
        <v>17382.783469065493</v>
      </c>
      <c r="X6" s="3">
        <f t="shared" si="0"/>
        <v>19121.061815972043</v>
      </c>
      <c r="Y6" s="3">
        <f t="shared" si="0"/>
        <v>21033.16799756925</v>
      </c>
      <c r="Z6" s="3">
        <f t="shared" si="0"/>
        <v>23136.484797326175</v>
      </c>
      <c r="AA6" s="3">
        <f t="shared" si="0"/>
        <v>25450.133277058794</v>
      </c>
      <c r="AB6" s="3">
        <f t="shared" si="0"/>
        <v>27995.146604764675</v>
      </c>
      <c r="AC6" s="3">
        <f t="shared" si="0"/>
        <v>30794.661265241146</v>
      </c>
      <c r="AD6" s="3">
        <f t="shared" si="0"/>
        <v>33874.127391765265</v>
      </c>
      <c r="AE6" s="3">
        <f t="shared" si="0"/>
        <v>37261.540130941794</v>
      </c>
      <c r="AF6" s="3">
        <f t="shared" si="0"/>
        <v>40987.69414403597</v>
      </c>
      <c r="AG6" s="3">
        <f>C6+D6+E6+F6+G6+H6+I6+J6+K6+L6+M6+N6+O6+P6+Q6+R6+S6+T6+U6+V6+W6+X6+Y6+Z6+AA6+AB6+AC6+AD6+AE6+AF6</f>
        <v>425026.23558439536</v>
      </c>
    </row>
    <row r="7" spans="1:33" ht="25.5">
      <c r="A7" s="1"/>
      <c r="B7" s="2" t="s">
        <v>1</v>
      </c>
      <c r="C7" s="1">
        <v>2584</v>
      </c>
      <c r="D7" s="3">
        <f>D6*0.85</f>
        <v>2415.8904000000007</v>
      </c>
      <c r="E7" s="3">
        <f>E6*0.85</f>
        <v>2657.4794400000005</v>
      </c>
      <c r="F7" s="3">
        <f aca="true" t="shared" si="1" ref="F7:AF7">F6*0.85</f>
        <v>2923.2273840000007</v>
      </c>
      <c r="G7" s="3">
        <f t="shared" si="1"/>
        <v>3215.5501224000013</v>
      </c>
      <c r="H7" s="3">
        <f t="shared" si="1"/>
        <v>3537.105134640002</v>
      </c>
      <c r="I7" s="3">
        <f t="shared" si="1"/>
        <v>3890.8156481040023</v>
      </c>
      <c r="J7" s="3">
        <f t="shared" si="1"/>
        <v>4279.897212914403</v>
      </c>
      <c r="K7" s="3">
        <f t="shared" si="1"/>
        <v>4707.886934205843</v>
      </c>
      <c r="L7" s="3">
        <f t="shared" si="1"/>
        <v>5178.675627626429</v>
      </c>
      <c r="M7" s="3">
        <f t="shared" si="1"/>
        <v>5696.543190389072</v>
      </c>
      <c r="N7" s="3">
        <f t="shared" si="1"/>
        <v>6266.19750942798</v>
      </c>
      <c r="O7" s="3">
        <f t="shared" si="1"/>
        <v>6892.817260370778</v>
      </c>
      <c r="P7" s="3">
        <f t="shared" si="1"/>
        <v>7582.0989864078565</v>
      </c>
      <c r="Q7" s="3">
        <f t="shared" si="1"/>
        <v>8340.308885048642</v>
      </c>
      <c r="R7" s="3">
        <f t="shared" si="1"/>
        <v>9174.339773553507</v>
      </c>
      <c r="S7" s="3">
        <f t="shared" si="1"/>
        <v>10091.77375090886</v>
      </c>
      <c r="T7" s="3">
        <f t="shared" si="1"/>
        <v>11100.951125999745</v>
      </c>
      <c r="U7" s="3">
        <f t="shared" si="1"/>
        <v>12211.046238599722</v>
      </c>
      <c r="V7" s="3">
        <f t="shared" si="1"/>
        <v>13432.150862459697</v>
      </c>
      <c r="W7" s="3">
        <f t="shared" si="1"/>
        <v>14775.365948705668</v>
      </c>
      <c r="X7" s="3">
        <f t="shared" si="1"/>
        <v>16252.902543576236</v>
      </c>
      <c r="Y7" s="3">
        <f t="shared" si="1"/>
        <v>17878.19279793386</v>
      </c>
      <c r="Z7" s="3">
        <f t="shared" si="1"/>
        <v>19666.01207772725</v>
      </c>
      <c r="AA7" s="3">
        <f t="shared" si="1"/>
        <v>21632.613285499974</v>
      </c>
      <c r="AB7" s="3">
        <f t="shared" si="1"/>
        <v>23795.874614049975</v>
      </c>
      <c r="AC7" s="3">
        <f t="shared" si="1"/>
        <v>26175.462075454972</v>
      </c>
      <c r="AD7" s="3">
        <f t="shared" si="1"/>
        <v>28793.008283000476</v>
      </c>
      <c r="AE7" s="3">
        <f t="shared" si="1"/>
        <v>31672.309111300525</v>
      </c>
      <c r="AF7" s="3">
        <f t="shared" si="1"/>
        <v>34839.54002243058</v>
      </c>
      <c r="AG7" s="3">
        <f aca="true" t="shared" si="2" ref="AG7:AG15">C7+D7+E7+F7+G7+H7+I7+J7+K7+L7+M7+N7+O7+P7+Q7+R7+S7+T7+U7+V7+W7+X7+Y7+Z7+AA7+AB7+AC7+AD7+AE7+AF7</f>
        <v>361660.03624673607</v>
      </c>
    </row>
    <row r="8" spans="1:33" ht="38.25">
      <c r="A8" s="1"/>
      <c r="B8" s="2" t="s">
        <v>2</v>
      </c>
      <c r="C8" s="3">
        <f aca="true" t="shared" si="3" ref="C8:AF8">C6-C7</f>
        <v>-0.15999999999985448</v>
      </c>
      <c r="D8" s="3">
        <f t="shared" si="3"/>
        <v>426.33359999999993</v>
      </c>
      <c r="E8" s="3">
        <f t="shared" si="3"/>
        <v>468.9669600000002</v>
      </c>
      <c r="F8" s="3">
        <f t="shared" si="3"/>
        <v>515.8636560000004</v>
      </c>
      <c r="G8" s="3">
        <f t="shared" si="3"/>
        <v>567.4500216000001</v>
      </c>
      <c r="H8" s="3">
        <f t="shared" si="3"/>
        <v>624.1950237600004</v>
      </c>
      <c r="I8" s="3">
        <f t="shared" si="3"/>
        <v>686.6145261360007</v>
      </c>
      <c r="J8" s="3">
        <f t="shared" si="3"/>
        <v>755.2759787496007</v>
      </c>
      <c r="K8" s="3">
        <f t="shared" si="3"/>
        <v>830.8035766245612</v>
      </c>
      <c r="L8" s="3">
        <f t="shared" si="3"/>
        <v>913.8839342870169</v>
      </c>
      <c r="M8" s="3">
        <f t="shared" si="3"/>
        <v>1005.2723277157183</v>
      </c>
      <c r="N8" s="3">
        <f t="shared" si="3"/>
        <v>1105.7995604872904</v>
      </c>
      <c r="O8" s="3">
        <f t="shared" si="3"/>
        <v>1216.3795165360198</v>
      </c>
      <c r="P8" s="3">
        <f t="shared" si="3"/>
        <v>1338.0174681896224</v>
      </c>
      <c r="Q8" s="3">
        <f t="shared" si="3"/>
        <v>1471.8192150085852</v>
      </c>
      <c r="R8" s="3">
        <f t="shared" si="3"/>
        <v>1619.0011365094433</v>
      </c>
      <c r="S8" s="3">
        <f t="shared" si="3"/>
        <v>1780.9012501603866</v>
      </c>
      <c r="T8" s="3">
        <f t="shared" si="3"/>
        <v>1958.991375176427</v>
      </c>
      <c r="U8" s="3">
        <f t="shared" si="3"/>
        <v>2154.89051269407</v>
      </c>
      <c r="V8" s="3">
        <f t="shared" si="3"/>
        <v>2370.3795639634754</v>
      </c>
      <c r="W8" s="3">
        <f t="shared" si="3"/>
        <v>2607.4175203598243</v>
      </c>
      <c r="X8" s="3">
        <f t="shared" si="3"/>
        <v>2868.1592723958074</v>
      </c>
      <c r="Y8" s="3">
        <f t="shared" si="3"/>
        <v>3154.975199635388</v>
      </c>
      <c r="Z8" s="3">
        <f t="shared" si="3"/>
        <v>3470.4727195989253</v>
      </c>
      <c r="AA8" s="3">
        <f t="shared" si="3"/>
        <v>3817.51999155882</v>
      </c>
      <c r="AB8" s="3">
        <f t="shared" si="3"/>
        <v>4199.2719907147</v>
      </c>
      <c r="AC8" s="3">
        <f t="shared" si="3"/>
        <v>4619.1991897861735</v>
      </c>
      <c r="AD8" s="3">
        <f t="shared" si="3"/>
        <v>5081.119108764789</v>
      </c>
      <c r="AE8" s="3">
        <f t="shared" si="3"/>
        <v>5589.231019641269</v>
      </c>
      <c r="AF8" s="3">
        <f t="shared" si="3"/>
        <v>6148.154121605396</v>
      </c>
      <c r="AG8" s="3">
        <f t="shared" si="2"/>
        <v>63366.19933765931</v>
      </c>
    </row>
    <row r="9" spans="1:33" ht="25.5">
      <c r="A9" s="1"/>
      <c r="B9" s="2" t="s">
        <v>3</v>
      </c>
      <c r="C9" s="1">
        <v>590</v>
      </c>
      <c r="D9" s="1">
        <v>590</v>
      </c>
      <c r="E9" s="1">
        <v>590</v>
      </c>
      <c r="F9" s="1">
        <v>590</v>
      </c>
      <c r="G9" s="1">
        <v>590</v>
      </c>
      <c r="H9" s="1">
        <v>590</v>
      </c>
      <c r="I9" s="1">
        <v>590</v>
      </c>
      <c r="J9" s="1">
        <v>590</v>
      </c>
      <c r="K9" s="1">
        <v>590</v>
      </c>
      <c r="L9" s="1">
        <v>590</v>
      </c>
      <c r="M9" s="1">
        <v>650</v>
      </c>
      <c r="N9" s="1">
        <v>650</v>
      </c>
      <c r="O9" s="1">
        <v>650</v>
      </c>
      <c r="P9" s="1">
        <v>650</v>
      </c>
      <c r="Q9" s="1">
        <v>650</v>
      </c>
      <c r="R9" s="1">
        <v>650</v>
      </c>
      <c r="S9" s="1">
        <v>650</v>
      </c>
      <c r="T9" s="1">
        <v>650</v>
      </c>
      <c r="U9" s="1">
        <v>650</v>
      </c>
      <c r="V9" s="1">
        <v>650</v>
      </c>
      <c r="W9" s="1">
        <v>650</v>
      </c>
      <c r="X9" s="1">
        <v>650</v>
      </c>
      <c r="Y9" s="1">
        <v>650</v>
      </c>
      <c r="Z9" s="1">
        <v>650</v>
      </c>
      <c r="AA9" s="1">
        <v>650</v>
      </c>
      <c r="AB9" s="1">
        <v>650</v>
      </c>
      <c r="AC9" s="1">
        <v>650</v>
      </c>
      <c r="AD9" s="1">
        <v>650</v>
      </c>
      <c r="AE9" s="1">
        <v>650</v>
      </c>
      <c r="AF9" s="1">
        <v>650</v>
      </c>
      <c r="AG9" s="3">
        <f t="shared" si="2"/>
        <v>18900</v>
      </c>
    </row>
    <row r="10" spans="1:33" ht="12.75">
      <c r="A10" s="1"/>
      <c r="B10" s="2" t="s">
        <v>4</v>
      </c>
      <c r="C10" s="3">
        <v>241.2</v>
      </c>
      <c r="D10" s="3">
        <f>D6*0.15</f>
        <v>426.3336000000001</v>
      </c>
      <c r="E10" s="3">
        <f aca="true" t="shared" si="4" ref="E10:AF10">E6*0.15</f>
        <v>468.9669600000001</v>
      </c>
      <c r="F10" s="3">
        <f t="shared" si="4"/>
        <v>515.8636560000001</v>
      </c>
      <c r="G10" s="3">
        <f t="shared" si="4"/>
        <v>567.4500216000002</v>
      </c>
      <c r="H10" s="3">
        <f t="shared" si="4"/>
        <v>624.1950237600003</v>
      </c>
      <c r="I10" s="3">
        <f t="shared" si="4"/>
        <v>686.6145261360004</v>
      </c>
      <c r="J10" s="3">
        <f t="shared" si="4"/>
        <v>755.2759787496005</v>
      </c>
      <c r="K10" s="3">
        <f t="shared" si="4"/>
        <v>830.8035766245606</v>
      </c>
      <c r="L10" s="3">
        <f t="shared" si="4"/>
        <v>913.8839342870168</v>
      </c>
      <c r="M10" s="3">
        <f t="shared" si="4"/>
        <v>1005.2723277157186</v>
      </c>
      <c r="N10" s="3">
        <f t="shared" si="4"/>
        <v>1105.7995604872904</v>
      </c>
      <c r="O10" s="3">
        <f t="shared" si="4"/>
        <v>1216.3795165360195</v>
      </c>
      <c r="P10" s="3">
        <f t="shared" si="4"/>
        <v>1338.0174681896217</v>
      </c>
      <c r="Q10" s="3">
        <f t="shared" si="4"/>
        <v>1471.819215008584</v>
      </c>
      <c r="R10" s="3">
        <f t="shared" si="4"/>
        <v>1619.0011365094426</v>
      </c>
      <c r="S10" s="3">
        <f t="shared" si="4"/>
        <v>1780.901250160387</v>
      </c>
      <c r="T10" s="3">
        <f t="shared" si="4"/>
        <v>1958.9913751764257</v>
      </c>
      <c r="U10" s="3">
        <f t="shared" si="4"/>
        <v>2154.8905126940685</v>
      </c>
      <c r="V10" s="3">
        <f t="shared" si="4"/>
        <v>2370.379563963476</v>
      </c>
      <c r="W10" s="3">
        <f t="shared" si="4"/>
        <v>2607.417520359824</v>
      </c>
      <c r="X10" s="3">
        <f t="shared" si="4"/>
        <v>2868.1592723958065</v>
      </c>
      <c r="Y10" s="3">
        <f t="shared" si="4"/>
        <v>3154.9751996353875</v>
      </c>
      <c r="Z10" s="3">
        <f t="shared" si="4"/>
        <v>3470.4727195989262</v>
      </c>
      <c r="AA10" s="3">
        <f t="shared" si="4"/>
        <v>3817.519991558819</v>
      </c>
      <c r="AB10" s="3">
        <f t="shared" si="4"/>
        <v>4199.271990714701</v>
      </c>
      <c r="AC10" s="3">
        <f t="shared" si="4"/>
        <v>4619.199189786172</v>
      </c>
      <c r="AD10" s="3">
        <f t="shared" si="4"/>
        <v>5081.119108764789</v>
      </c>
      <c r="AE10" s="3">
        <f t="shared" si="4"/>
        <v>5589.231019641269</v>
      </c>
      <c r="AF10" s="3">
        <f t="shared" si="4"/>
        <v>6148.154121605396</v>
      </c>
      <c r="AG10" s="3">
        <f t="shared" si="2"/>
        <v>63607.55933765931</v>
      </c>
    </row>
    <row r="11" spans="1:33" ht="38.25">
      <c r="A11" s="1"/>
      <c r="B11" s="2" t="s">
        <v>5</v>
      </c>
      <c r="C11" s="3">
        <f>C10*0.142</f>
        <v>34.25039999999999</v>
      </c>
      <c r="D11" s="3">
        <f aca="true" t="shared" si="5" ref="D11:AF11">D10*0.142</f>
        <v>60.53937120000001</v>
      </c>
      <c r="E11" s="3">
        <f t="shared" si="5"/>
        <v>66.59330832</v>
      </c>
      <c r="F11" s="3">
        <f t="shared" si="5"/>
        <v>73.25263915200001</v>
      </c>
      <c r="G11" s="3">
        <f t="shared" si="5"/>
        <v>80.57790306720003</v>
      </c>
      <c r="H11" s="3">
        <f t="shared" si="5"/>
        <v>88.63569337392003</v>
      </c>
      <c r="I11" s="3">
        <f t="shared" si="5"/>
        <v>97.49926271131206</v>
      </c>
      <c r="J11" s="3">
        <f t="shared" si="5"/>
        <v>107.24918898244327</v>
      </c>
      <c r="K11" s="3">
        <f t="shared" si="5"/>
        <v>117.9741078806876</v>
      </c>
      <c r="L11" s="3">
        <f t="shared" si="5"/>
        <v>129.77151866875639</v>
      </c>
      <c r="M11" s="3">
        <f t="shared" si="5"/>
        <v>142.74867053563202</v>
      </c>
      <c r="N11" s="3">
        <f t="shared" si="5"/>
        <v>157.02353758919523</v>
      </c>
      <c r="O11" s="3">
        <f t="shared" si="5"/>
        <v>172.72589134811477</v>
      </c>
      <c r="P11" s="3">
        <f t="shared" si="5"/>
        <v>189.99848048292625</v>
      </c>
      <c r="Q11" s="3">
        <f t="shared" si="5"/>
        <v>208.9983285312189</v>
      </c>
      <c r="R11" s="3">
        <f t="shared" si="5"/>
        <v>229.89816138434082</v>
      </c>
      <c r="S11" s="3">
        <f t="shared" si="5"/>
        <v>252.88797752277495</v>
      </c>
      <c r="T11" s="3">
        <f t="shared" si="5"/>
        <v>278.1767752750524</v>
      </c>
      <c r="U11" s="3">
        <f t="shared" si="5"/>
        <v>305.9944528025577</v>
      </c>
      <c r="V11" s="3">
        <f t="shared" si="5"/>
        <v>336.59389808281355</v>
      </c>
      <c r="W11" s="3">
        <f t="shared" si="5"/>
        <v>370.25328789109494</v>
      </c>
      <c r="X11" s="3">
        <f t="shared" si="5"/>
        <v>407.2786166802045</v>
      </c>
      <c r="Y11" s="3">
        <f t="shared" si="5"/>
        <v>448.006478348225</v>
      </c>
      <c r="Z11" s="3">
        <f t="shared" si="5"/>
        <v>492.8071261830475</v>
      </c>
      <c r="AA11" s="3">
        <f t="shared" si="5"/>
        <v>542.0878388013523</v>
      </c>
      <c r="AB11" s="3">
        <f t="shared" si="5"/>
        <v>596.2966226814875</v>
      </c>
      <c r="AC11" s="3">
        <f t="shared" si="5"/>
        <v>655.9262849496363</v>
      </c>
      <c r="AD11" s="3">
        <f t="shared" si="5"/>
        <v>721.5189134446</v>
      </c>
      <c r="AE11" s="3">
        <f t="shared" si="5"/>
        <v>793.6708047890602</v>
      </c>
      <c r="AF11" s="3">
        <f t="shared" si="5"/>
        <v>873.0378852679661</v>
      </c>
      <c r="AG11" s="3">
        <f t="shared" si="2"/>
        <v>9032.27342594762</v>
      </c>
    </row>
    <row r="12" spans="1:33" ht="12.75">
      <c r="A12" s="1"/>
      <c r="B12" s="2" t="s">
        <v>32</v>
      </c>
      <c r="C12" s="3">
        <f>C10*0.13</f>
        <v>31.355999999999998</v>
      </c>
      <c r="D12" s="3">
        <f aca="true" t="shared" si="6" ref="D12:AF12">D10*0.13</f>
        <v>55.42336800000002</v>
      </c>
      <c r="E12" s="3">
        <f t="shared" si="6"/>
        <v>60.96570480000001</v>
      </c>
      <c r="F12" s="3">
        <f t="shared" si="6"/>
        <v>67.06227528000002</v>
      </c>
      <c r="G12" s="3">
        <f t="shared" si="6"/>
        <v>73.76850280800004</v>
      </c>
      <c r="H12" s="3">
        <f t="shared" si="6"/>
        <v>81.14535308880004</v>
      </c>
      <c r="I12" s="3">
        <f t="shared" si="6"/>
        <v>89.25988839768006</v>
      </c>
      <c r="J12" s="3">
        <f t="shared" si="6"/>
        <v>98.18587723744807</v>
      </c>
      <c r="K12" s="3">
        <f t="shared" si="6"/>
        <v>108.00446496119288</v>
      </c>
      <c r="L12" s="3">
        <f t="shared" si="6"/>
        <v>118.80491145731219</v>
      </c>
      <c r="M12" s="3">
        <f t="shared" si="6"/>
        <v>130.68540260304343</v>
      </c>
      <c r="N12" s="3">
        <f t="shared" si="6"/>
        <v>143.75394286334776</v>
      </c>
      <c r="O12" s="3">
        <f t="shared" si="6"/>
        <v>158.12933714968256</v>
      </c>
      <c r="P12" s="3">
        <f t="shared" si="6"/>
        <v>173.94227086465082</v>
      </c>
      <c r="Q12" s="3">
        <f t="shared" si="6"/>
        <v>191.33649795111592</v>
      </c>
      <c r="R12" s="3">
        <f t="shared" si="6"/>
        <v>210.47014774622755</v>
      </c>
      <c r="S12" s="3">
        <f t="shared" si="6"/>
        <v>231.51716252085032</v>
      </c>
      <c r="T12" s="3">
        <f t="shared" si="6"/>
        <v>254.66887877293536</v>
      </c>
      <c r="U12" s="3">
        <f t="shared" si="6"/>
        <v>280.1357666502289</v>
      </c>
      <c r="V12" s="3">
        <f t="shared" si="6"/>
        <v>308.1493433152519</v>
      </c>
      <c r="W12" s="3">
        <f t="shared" si="6"/>
        <v>338.96427764677713</v>
      </c>
      <c r="X12" s="3">
        <f t="shared" si="6"/>
        <v>372.8607054114549</v>
      </c>
      <c r="Y12" s="3">
        <f t="shared" si="6"/>
        <v>410.14677595260036</v>
      </c>
      <c r="Z12" s="3">
        <f t="shared" si="6"/>
        <v>451.16145354786045</v>
      </c>
      <c r="AA12" s="3">
        <f t="shared" si="6"/>
        <v>496.2775989026465</v>
      </c>
      <c r="AB12" s="3">
        <f t="shared" si="6"/>
        <v>545.9053587929112</v>
      </c>
      <c r="AC12" s="3">
        <f t="shared" si="6"/>
        <v>600.4958946722023</v>
      </c>
      <c r="AD12" s="3">
        <f t="shared" si="6"/>
        <v>660.5454841394227</v>
      </c>
      <c r="AE12" s="3">
        <f t="shared" si="6"/>
        <v>726.600032553365</v>
      </c>
      <c r="AF12" s="3">
        <f t="shared" si="6"/>
        <v>799.2600358087014</v>
      </c>
      <c r="AG12" s="3">
        <f t="shared" si="2"/>
        <v>8268.982713895712</v>
      </c>
    </row>
    <row r="13" spans="1:33" ht="25.5">
      <c r="A13" s="1"/>
      <c r="B13" s="2" t="s">
        <v>33</v>
      </c>
      <c r="C13" s="3">
        <f>C6*0.01</f>
        <v>25.838400000000004</v>
      </c>
      <c r="D13" s="3">
        <f aca="true" t="shared" si="7" ref="D13:AF13">D6*0.01</f>
        <v>28.422240000000006</v>
      </c>
      <c r="E13" s="3">
        <f t="shared" si="7"/>
        <v>31.264464000000007</v>
      </c>
      <c r="F13" s="3">
        <f t="shared" si="7"/>
        <v>34.39091040000001</v>
      </c>
      <c r="G13" s="3">
        <f t="shared" si="7"/>
        <v>37.83000144000002</v>
      </c>
      <c r="H13" s="3">
        <f t="shared" si="7"/>
        <v>41.613001584000024</v>
      </c>
      <c r="I13" s="3">
        <f t="shared" si="7"/>
        <v>45.774301742400034</v>
      </c>
      <c r="J13" s="3">
        <f t="shared" si="7"/>
        <v>50.35173191664004</v>
      </c>
      <c r="K13" s="3">
        <f t="shared" si="7"/>
        <v>55.38690510830405</v>
      </c>
      <c r="L13" s="3">
        <f t="shared" si="7"/>
        <v>60.925595619134455</v>
      </c>
      <c r="M13" s="3">
        <f t="shared" si="7"/>
        <v>67.0181551810479</v>
      </c>
      <c r="N13" s="3">
        <f t="shared" si="7"/>
        <v>73.7199706991527</v>
      </c>
      <c r="O13" s="3">
        <f t="shared" si="7"/>
        <v>81.09196776906798</v>
      </c>
      <c r="P13" s="3">
        <f t="shared" si="7"/>
        <v>89.20116454597479</v>
      </c>
      <c r="Q13" s="3">
        <f t="shared" si="7"/>
        <v>98.12128100057227</v>
      </c>
      <c r="R13" s="3">
        <f t="shared" si="7"/>
        <v>107.9334091006295</v>
      </c>
      <c r="S13" s="3">
        <f t="shared" si="7"/>
        <v>118.72675001069247</v>
      </c>
      <c r="T13" s="3">
        <f t="shared" si="7"/>
        <v>130.59942501176172</v>
      </c>
      <c r="U13" s="3">
        <f t="shared" si="7"/>
        <v>143.6593675129379</v>
      </c>
      <c r="V13" s="3">
        <f t="shared" si="7"/>
        <v>158.02530426423172</v>
      </c>
      <c r="W13" s="3">
        <f t="shared" si="7"/>
        <v>173.82783469065492</v>
      </c>
      <c r="X13" s="3">
        <f t="shared" si="7"/>
        <v>191.21061815972044</v>
      </c>
      <c r="Y13" s="3">
        <f t="shared" si="7"/>
        <v>210.3316799756925</v>
      </c>
      <c r="Z13" s="3">
        <f t="shared" si="7"/>
        <v>231.36484797326176</v>
      </c>
      <c r="AA13" s="3">
        <f t="shared" si="7"/>
        <v>254.50133277058794</v>
      </c>
      <c r="AB13" s="3">
        <f t="shared" si="7"/>
        <v>279.95146604764676</v>
      </c>
      <c r="AC13" s="3">
        <f t="shared" si="7"/>
        <v>307.9466126524115</v>
      </c>
      <c r="AD13" s="3">
        <f t="shared" si="7"/>
        <v>338.7412739176527</v>
      </c>
      <c r="AE13" s="3">
        <f t="shared" si="7"/>
        <v>372.61540130941796</v>
      </c>
      <c r="AF13" s="3">
        <f t="shared" si="7"/>
        <v>409.87694144035976</v>
      </c>
      <c r="AG13" s="3">
        <f t="shared" si="2"/>
        <v>4250.262355843954</v>
      </c>
    </row>
    <row r="14" spans="1:33" ht="12.75">
      <c r="A14" s="1"/>
      <c r="B14" s="1" t="s">
        <v>34</v>
      </c>
      <c r="C14" s="1">
        <v>0</v>
      </c>
      <c r="D14" s="3">
        <f aca="true" t="shared" si="8" ref="D14:AF14">(D6-D7)*0.06</f>
        <v>25.580015999999993</v>
      </c>
      <c r="E14" s="3">
        <f t="shared" si="8"/>
        <v>28.138017600000012</v>
      </c>
      <c r="F14" s="3">
        <f t="shared" si="8"/>
        <v>30.951819360000027</v>
      </c>
      <c r="G14" s="3">
        <f t="shared" si="8"/>
        <v>34.047001296000005</v>
      </c>
      <c r="H14" s="3">
        <f t="shared" si="8"/>
        <v>37.45170142560002</v>
      </c>
      <c r="I14" s="3">
        <f t="shared" si="8"/>
        <v>41.19687156816004</v>
      </c>
      <c r="J14" s="3">
        <f t="shared" si="8"/>
        <v>45.31655872497604</v>
      </c>
      <c r="K14" s="3">
        <f t="shared" si="8"/>
        <v>49.84821459747367</v>
      </c>
      <c r="L14" s="3">
        <f t="shared" si="8"/>
        <v>54.833036057221015</v>
      </c>
      <c r="M14" s="3">
        <f t="shared" si="8"/>
        <v>60.3163396629431</v>
      </c>
      <c r="N14" s="3">
        <f t="shared" si="8"/>
        <v>66.34797362923742</v>
      </c>
      <c r="O14" s="3">
        <f t="shared" si="8"/>
        <v>72.98277099216118</v>
      </c>
      <c r="P14" s="3">
        <f t="shared" si="8"/>
        <v>80.28104809137734</v>
      </c>
      <c r="Q14" s="3">
        <f t="shared" si="8"/>
        <v>88.3091529005151</v>
      </c>
      <c r="R14" s="3">
        <f t="shared" si="8"/>
        <v>97.1400681905666</v>
      </c>
      <c r="S14" s="3">
        <f t="shared" si="8"/>
        <v>106.85407500962319</v>
      </c>
      <c r="T14" s="3">
        <f t="shared" si="8"/>
        <v>117.53948251058561</v>
      </c>
      <c r="U14" s="3">
        <f t="shared" si="8"/>
        <v>129.2934307616442</v>
      </c>
      <c r="V14" s="3">
        <f t="shared" si="8"/>
        <v>142.22277383780852</v>
      </c>
      <c r="W14" s="3">
        <f t="shared" si="8"/>
        <v>156.44505122158944</v>
      </c>
      <c r="X14" s="3">
        <f t="shared" si="8"/>
        <v>172.08955634374843</v>
      </c>
      <c r="Y14" s="3">
        <f t="shared" si="8"/>
        <v>189.29851197812326</v>
      </c>
      <c r="Z14" s="3">
        <f t="shared" si="8"/>
        <v>208.2283631759355</v>
      </c>
      <c r="AA14" s="3">
        <f t="shared" si="8"/>
        <v>229.0511994935292</v>
      </c>
      <c r="AB14" s="3">
        <f t="shared" si="8"/>
        <v>251.956319442882</v>
      </c>
      <c r="AC14" s="3">
        <f t="shared" si="8"/>
        <v>277.1519513871704</v>
      </c>
      <c r="AD14" s="3">
        <f t="shared" si="8"/>
        <v>304.86714652588734</v>
      </c>
      <c r="AE14" s="3">
        <f t="shared" si="8"/>
        <v>335.3538611784761</v>
      </c>
      <c r="AF14" s="3">
        <f t="shared" si="8"/>
        <v>368.88924729632373</v>
      </c>
      <c r="AG14" s="3">
        <f t="shared" si="2"/>
        <v>3801.9815602595586</v>
      </c>
    </row>
    <row r="15" spans="1:33" ht="76.5">
      <c r="A15" s="1"/>
      <c r="B15" s="2" t="s">
        <v>6</v>
      </c>
      <c r="C15" s="3">
        <f aca="true" t="shared" si="9" ref="C15:AF15">C11+C12+C13+C14</f>
        <v>91.4448</v>
      </c>
      <c r="D15" s="3">
        <f t="shared" si="9"/>
        <v>169.96499520000003</v>
      </c>
      <c r="E15" s="3">
        <f t="shared" si="9"/>
        <v>186.96149472000005</v>
      </c>
      <c r="F15" s="3">
        <f t="shared" si="9"/>
        <v>205.65764419200005</v>
      </c>
      <c r="G15" s="3">
        <f t="shared" si="9"/>
        <v>226.22340861120006</v>
      </c>
      <c r="H15" s="3">
        <f t="shared" si="9"/>
        <v>248.8457494723201</v>
      </c>
      <c r="I15" s="3">
        <f t="shared" si="9"/>
        <v>273.7303244195522</v>
      </c>
      <c r="J15" s="3">
        <f t="shared" si="9"/>
        <v>301.1033568615074</v>
      </c>
      <c r="K15" s="3">
        <f t="shared" si="9"/>
        <v>331.2136925476582</v>
      </c>
      <c r="L15" s="3">
        <f t="shared" si="9"/>
        <v>364.33506180242404</v>
      </c>
      <c r="M15" s="3">
        <f t="shared" si="9"/>
        <v>400.76856798266647</v>
      </c>
      <c r="N15" s="3">
        <f t="shared" si="9"/>
        <v>440.8454247809331</v>
      </c>
      <c r="O15" s="3">
        <f t="shared" si="9"/>
        <v>484.9299672590265</v>
      </c>
      <c r="P15" s="3">
        <f t="shared" si="9"/>
        <v>533.4229639849292</v>
      </c>
      <c r="Q15" s="3">
        <f t="shared" si="9"/>
        <v>586.7652603834222</v>
      </c>
      <c r="R15" s="3">
        <f t="shared" si="9"/>
        <v>645.4417864217645</v>
      </c>
      <c r="S15" s="3">
        <f t="shared" si="9"/>
        <v>709.985965063941</v>
      </c>
      <c r="T15" s="3">
        <f t="shared" si="9"/>
        <v>780.984561570335</v>
      </c>
      <c r="U15" s="3">
        <f t="shared" si="9"/>
        <v>859.0830177273688</v>
      </c>
      <c r="V15" s="3">
        <f t="shared" si="9"/>
        <v>944.9913195001058</v>
      </c>
      <c r="W15" s="3">
        <f t="shared" si="9"/>
        <v>1039.4904514501166</v>
      </c>
      <c r="X15" s="3">
        <f t="shared" si="9"/>
        <v>1143.4394965951283</v>
      </c>
      <c r="Y15" s="3">
        <f t="shared" si="9"/>
        <v>1257.7834462546411</v>
      </c>
      <c r="Z15" s="3">
        <f t="shared" si="9"/>
        <v>1383.5617908801053</v>
      </c>
      <c r="AA15" s="3">
        <f t="shared" si="9"/>
        <v>1521.9179699681158</v>
      </c>
      <c r="AB15" s="3">
        <f t="shared" si="9"/>
        <v>1674.1097669649275</v>
      </c>
      <c r="AC15" s="3">
        <f t="shared" si="9"/>
        <v>1841.5207436614203</v>
      </c>
      <c r="AD15" s="3">
        <f t="shared" si="9"/>
        <v>2025.6728180275627</v>
      </c>
      <c r="AE15" s="3">
        <f t="shared" si="9"/>
        <v>2228.240099830319</v>
      </c>
      <c r="AF15" s="3">
        <f t="shared" si="9"/>
        <v>2451.064109813351</v>
      </c>
      <c r="AG15" s="3">
        <f t="shared" si="2"/>
        <v>25353.500055946846</v>
      </c>
    </row>
    <row r="16" spans="1:33" ht="25.5">
      <c r="A16" s="1"/>
      <c r="B16" s="2" t="s">
        <v>7</v>
      </c>
      <c r="C16" s="3">
        <f aca="true" t="shared" si="10" ref="C16:AF16">C8+C9</f>
        <v>589.8400000000001</v>
      </c>
      <c r="D16" s="3">
        <f t="shared" si="10"/>
        <v>1016.3335999999999</v>
      </c>
      <c r="E16" s="3">
        <f t="shared" si="10"/>
        <v>1058.9669600000002</v>
      </c>
      <c r="F16" s="3">
        <f t="shared" si="10"/>
        <v>1105.8636560000004</v>
      </c>
      <c r="G16" s="3">
        <f t="shared" si="10"/>
        <v>1157.4500216000001</v>
      </c>
      <c r="H16" s="3">
        <f t="shared" si="10"/>
        <v>1214.1950237600004</v>
      </c>
      <c r="I16" s="3">
        <f t="shared" si="10"/>
        <v>1276.6145261360007</v>
      </c>
      <c r="J16" s="3">
        <f t="shared" si="10"/>
        <v>1345.2759787496007</v>
      </c>
      <c r="K16" s="3">
        <f t="shared" si="10"/>
        <v>1420.8035766245612</v>
      </c>
      <c r="L16" s="3">
        <f t="shared" si="10"/>
        <v>1503.883934287017</v>
      </c>
      <c r="M16" s="3">
        <f t="shared" si="10"/>
        <v>1655.2723277157183</v>
      </c>
      <c r="N16" s="3">
        <f t="shared" si="10"/>
        <v>1755.7995604872904</v>
      </c>
      <c r="O16" s="3">
        <f t="shared" si="10"/>
        <v>1866.3795165360198</v>
      </c>
      <c r="P16" s="3">
        <f t="shared" si="10"/>
        <v>1988.0174681896224</v>
      </c>
      <c r="Q16" s="3">
        <f t="shared" si="10"/>
        <v>2121.819215008585</v>
      </c>
      <c r="R16" s="3">
        <f t="shared" si="10"/>
        <v>2269.0011365094433</v>
      </c>
      <c r="S16" s="3">
        <f t="shared" si="10"/>
        <v>2430.9012501603866</v>
      </c>
      <c r="T16" s="3">
        <f t="shared" si="10"/>
        <v>2608.991375176427</v>
      </c>
      <c r="U16" s="3">
        <f t="shared" si="10"/>
        <v>2804.89051269407</v>
      </c>
      <c r="V16" s="3">
        <f t="shared" si="10"/>
        <v>3020.3795639634754</v>
      </c>
      <c r="W16" s="3">
        <f t="shared" si="10"/>
        <v>3257.4175203598243</v>
      </c>
      <c r="X16" s="3">
        <f t="shared" si="10"/>
        <v>3518.1592723958074</v>
      </c>
      <c r="Y16" s="3">
        <f t="shared" si="10"/>
        <v>3804.975199635388</v>
      </c>
      <c r="Z16" s="3">
        <f t="shared" si="10"/>
        <v>4120.472719598925</v>
      </c>
      <c r="AA16" s="3">
        <f t="shared" si="10"/>
        <v>4467.51999155882</v>
      </c>
      <c r="AB16" s="3">
        <f t="shared" si="10"/>
        <v>4849.2719907147</v>
      </c>
      <c r="AC16" s="3">
        <f t="shared" si="10"/>
        <v>5269.1991897861735</v>
      </c>
      <c r="AD16" s="3">
        <f t="shared" si="10"/>
        <v>5731.119108764789</v>
      </c>
      <c r="AE16" s="3">
        <f t="shared" si="10"/>
        <v>6239.231019641269</v>
      </c>
      <c r="AF16" s="3">
        <f t="shared" si="10"/>
        <v>6798.154121605396</v>
      </c>
      <c r="AG16" s="3">
        <f>C16+D16+E16+F16+G16+H16+I16+J16+K16+L16+M16+N16+O16+P16+Q16+S16+T16+U16+V16+W16+X16+Y16+Z16+AA16+AB16+AC16+AD16+AE16+AF16</f>
        <v>79997.19820114988</v>
      </c>
    </row>
    <row r="17" spans="1:33" ht="12.75">
      <c r="A17" s="1"/>
      <c r="B17" s="1" t="s">
        <v>8</v>
      </c>
      <c r="C17" s="1">
        <v>1</v>
      </c>
      <c r="D17" s="4">
        <f>C17/1.1</f>
        <v>0.9090909090909091</v>
      </c>
      <c r="E17" s="4">
        <f aca="true" t="shared" si="11" ref="E17:AF17">D17/1.1</f>
        <v>0.8264462809917354</v>
      </c>
      <c r="F17" s="4">
        <f t="shared" si="11"/>
        <v>0.7513148009015777</v>
      </c>
      <c r="G17" s="4">
        <f t="shared" si="11"/>
        <v>0.6830134553650705</v>
      </c>
      <c r="H17" s="4">
        <f t="shared" si="11"/>
        <v>0.6209213230591549</v>
      </c>
      <c r="I17" s="4">
        <f t="shared" si="11"/>
        <v>0.5644739300537771</v>
      </c>
      <c r="J17" s="4">
        <f t="shared" si="11"/>
        <v>0.5131581182307065</v>
      </c>
      <c r="K17" s="4">
        <f t="shared" si="11"/>
        <v>0.4665073802097331</v>
      </c>
      <c r="L17" s="4">
        <f t="shared" si="11"/>
        <v>0.4240976183724846</v>
      </c>
      <c r="M17" s="4">
        <f t="shared" si="11"/>
        <v>0.3855432894295314</v>
      </c>
      <c r="N17" s="4">
        <f t="shared" si="11"/>
        <v>0.35049389948139215</v>
      </c>
      <c r="O17" s="4">
        <f t="shared" si="11"/>
        <v>0.31863081771035645</v>
      </c>
      <c r="P17" s="4">
        <f t="shared" si="11"/>
        <v>0.2896643797366877</v>
      </c>
      <c r="Q17" s="4">
        <f t="shared" si="11"/>
        <v>0.2633312543060797</v>
      </c>
      <c r="R17" s="4">
        <f t="shared" si="11"/>
        <v>0.23939204936916333</v>
      </c>
      <c r="S17" s="4">
        <f t="shared" si="11"/>
        <v>0.21762913579014848</v>
      </c>
      <c r="T17" s="4">
        <f t="shared" si="11"/>
        <v>0.19784466890013497</v>
      </c>
      <c r="U17" s="4">
        <f t="shared" si="11"/>
        <v>0.17985878990921358</v>
      </c>
      <c r="V17" s="4">
        <f t="shared" si="11"/>
        <v>0.1635079908265578</v>
      </c>
      <c r="W17" s="4">
        <f t="shared" si="11"/>
        <v>0.14864362802414344</v>
      </c>
      <c r="X17" s="4">
        <f t="shared" si="11"/>
        <v>0.13513057093103947</v>
      </c>
      <c r="Y17" s="4">
        <f t="shared" si="11"/>
        <v>0.12284597357367223</v>
      </c>
      <c r="Z17" s="4">
        <f t="shared" si="11"/>
        <v>0.11167815779424747</v>
      </c>
      <c r="AA17" s="4">
        <f t="shared" si="11"/>
        <v>0.10152559799477043</v>
      </c>
      <c r="AB17" s="4">
        <f t="shared" si="11"/>
        <v>0.09229599817706402</v>
      </c>
      <c r="AC17" s="4">
        <f t="shared" si="11"/>
        <v>0.08390545288824001</v>
      </c>
      <c r="AD17" s="4">
        <f t="shared" si="11"/>
        <v>0.07627768444385455</v>
      </c>
      <c r="AE17" s="4">
        <f t="shared" si="11"/>
        <v>0.06934334949441322</v>
      </c>
      <c r="AF17" s="4">
        <f t="shared" si="11"/>
        <v>0.06303940863128474</v>
      </c>
      <c r="AG17" s="1"/>
    </row>
    <row r="18" spans="1:33" ht="51">
      <c r="A18" s="1"/>
      <c r="B18" s="2" t="s">
        <v>11</v>
      </c>
      <c r="C18" s="3">
        <f aca="true" t="shared" si="12" ref="C18:AF18">C16*C17</f>
        <v>589.8400000000001</v>
      </c>
      <c r="D18" s="3">
        <f t="shared" si="12"/>
        <v>923.9396363636363</v>
      </c>
      <c r="E18" s="3">
        <f t="shared" si="12"/>
        <v>875.179305785124</v>
      </c>
      <c r="F18" s="3">
        <f t="shared" si="12"/>
        <v>830.8517325319311</v>
      </c>
      <c r="G18" s="3">
        <f t="shared" si="12"/>
        <v>790.5539386653916</v>
      </c>
      <c r="H18" s="3">
        <f t="shared" si="12"/>
        <v>753.9195806049015</v>
      </c>
      <c r="I18" s="3">
        <f t="shared" si="12"/>
        <v>720.6156187317287</v>
      </c>
      <c r="J18" s="3">
        <f t="shared" si="12"/>
        <v>690.339289756117</v>
      </c>
      <c r="K18" s="3">
        <f t="shared" si="12"/>
        <v>662.8153543237428</v>
      </c>
      <c r="L18" s="3">
        <f t="shared" si="12"/>
        <v>637.793594839766</v>
      </c>
      <c r="M18" s="3">
        <f t="shared" si="12"/>
        <v>638.1791381291954</v>
      </c>
      <c r="N18" s="3">
        <f t="shared" si="12"/>
        <v>615.3970346629048</v>
      </c>
      <c r="O18" s="3">
        <f t="shared" si="12"/>
        <v>594.6860315117317</v>
      </c>
      <c r="P18" s="3">
        <f t="shared" si="12"/>
        <v>575.8578468288472</v>
      </c>
      <c r="Q18" s="3">
        <f t="shared" si="12"/>
        <v>558.7413152989521</v>
      </c>
      <c r="R18" s="3">
        <f t="shared" si="12"/>
        <v>543.1808320899563</v>
      </c>
      <c r="S18" s="3">
        <f t="shared" si="12"/>
        <v>529.0349382635965</v>
      </c>
      <c r="T18" s="3">
        <f t="shared" si="12"/>
        <v>516.175034785088</v>
      </c>
      <c r="U18" s="3">
        <f t="shared" si="12"/>
        <v>504.4842134409891</v>
      </c>
      <c r="V18" s="3">
        <f t="shared" si="12"/>
        <v>493.8561940372625</v>
      </c>
      <c r="W18" s="3">
        <f t="shared" si="12"/>
        <v>484.1943582156934</v>
      </c>
      <c r="X18" s="3">
        <f t="shared" si="12"/>
        <v>475.4108711051759</v>
      </c>
      <c r="Y18" s="3">
        <f t="shared" si="12"/>
        <v>467.4258828228871</v>
      </c>
      <c r="Z18" s="3">
        <f t="shared" si="12"/>
        <v>460.1668025662608</v>
      </c>
      <c r="AA18" s="3">
        <f t="shared" si="12"/>
        <v>453.56763869660097</v>
      </c>
      <c r="AB18" s="3">
        <f t="shared" si="12"/>
        <v>447.5683988150916</v>
      </c>
      <c r="AC18" s="3">
        <f t="shared" si="12"/>
        <v>442.11454437735625</v>
      </c>
      <c r="AD18" s="3">
        <f t="shared" si="12"/>
        <v>437.1564948885055</v>
      </c>
      <c r="AE18" s="3">
        <f t="shared" si="12"/>
        <v>432.64917717136865</v>
      </c>
      <c r="AF18" s="3">
        <f t="shared" si="12"/>
        <v>428.5516156103351</v>
      </c>
      <c r="AG18" s="3">
        <f>C18+D18+E18+F18+G18+H18+I18+J18+K18+L18+M18+N18+O18+P18+Q18+S18+T18+U18+V18+W18+X18+Y18+Z18+AA18+AB18+AC18+AD18+AE18+AF18</f>
        <v>17031.065582830182</v>
      </c>
    </row>
    <row r="19" spans="1:33" ht="38.25">
      <c r="A19" s="1"/>
      <c r="B19" s="2" t="s">
        <v>9</v>
      </c>
      <c r="C19" s="1">
        <v>49127.9</v>
      </c>
      <c r="D19" s="1">
        <v>24247.3</v>
      </c>
      <c r="E19" s="1">
        <v>26660.8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f>C19+D19+E19+F19+G19+H19+I19+J19+K19+L19+M19+N19+O19+P19+Q19+S19+T19+U19+V19+W19+X19+Y19+Z19+AA19+AB19+AC19+AD19+AE19+AF19</f>
        <v>100036</v>
      </c>
    </row>
    <row r="20" spans="1:33" ht="63.75">
      <c r="A20" s="1"/>
      <c r="B20" s="2" t="s">
        <v>10</v>
      </c>
      <c r="C20" s="3">
        <f aca="true" t="shared" si="13" ref="C20:AF20">-(C19-C16)</f>
        <v>-48538.06</v>
      </c>
      <c r="D20" s="3">
        <f t="shared" si="13"/>
        <v>-23230.966399999998</v>
      </c>
      <c r="E20" s="3">
        <f t="shared" si="13"/>
        <v>-25601.833039999998</v>
      </c>
      <c r="F20" s="3">
        <f t="shared" si="13"/>
        <v>1105.8636560000004</v>
      </c>
      <c r="G20" s="3">
        <f t="shared" si="13"/>
        <v>1157.4500216000001</v>
      </c>
      <c r="H20" s="3">
        <f t="shared" si="13"/>
        <v>1214.1950237600004</v>
      </c>
      <c r="I20" s="3">
        <f t="shared" si="13"/>
        <v>1276.6145261360007</v>
      </c>
      <c r="J20" s="3">
        <f t="shared" si="13"/>
        <v>1345.2759787496007</v>
      </c>
      <c r="K20" s="3">
        <f t="shared" si="13"/>
        <v>1420.8035766245612</v>
      </c>
      <c r="L20" s="3">
        <f t="shared" si="13"/>
        <v>1503.883934287017</v>
      </c>
      <c r="M20" s="3">
        <f t="shared" si="13"/>
        <v>1655.2723277157183</v>
      </c>
      <c r="N20" s="3">
        <f t="shared" si="13"/>
        <v>1755.7995604872904</v>
      </c>
      <c r="O20" s="3">
        <f t="shared" si="13"/>
        <v>1866.3795165360198</v>
      </c>
      <c r="P20" s="3">
        <f t="shared" si="13"/>
        <v>1988.0174681896224</v>
      </c>
      <c r="Q20" s="3">
        <f t="shared" si="13"/>
        <v>2121.819215008585</v>
      </c>
      <c r="R20" s="3">
        <f t="shared" si="13"/>
        <v>2269.0011365094433</v>
      </c>
      <c r="S20" s="3">
        <f t="shared" si="13"/>
        <v>2430.9012501603866</v>
      </c>
      <c r="T20" s="3">
        <f t="shared" si="13"/>
        <v>2608.991375176427</v>
      </c>
      <c r="U20" s="3">
        <f t="shared" si="13"/>
        <v>2804.89051269407</v>
      </c>
      <c r="V20" s="3">
        <f t="shared" si="13"/>
        <v>3020.3795639634754</v>
      </c>
      <c r="W20" s="3">
        <f t="shared" si="13"/>
        <v>3257.4175203598243</v>
      </c>
      <c r="X20" s="3">
        <f t="shared" si="13"/>
        <v>3518.1592723958074</v>
      </c>
      <c r="Y20" s="3">
        <f t="shared" si="13"/>
        <v>3804.975199635388</v>
      </c>
      <c r="Z20" s="3">
        <f t="shared" si="13"/>
        <v>4120.472719598925</v>
      </c>
      <c r="AA20" s="3">
        <f t="shared" si="13"/>
        <v>4467.51999155882</v>
      </c>
      <c r="AB20" s="3">
        <f t="shared" si="13"/>
        <v>4849.2719907147</v>
      </c>
      <c r="AC20" s="3">
        <f t="shared" si="13"/>
        <v>5269.1991897861735</v>
      </c>
      <c r="AD20" s="3">
        <f t="shared" si="13"/>
        <v>5731.119108764789</v>
      </c>
      <c r="AE20" s="3">
        <f t="shared" si="13"/>
        <v>6239.231019641269</v>
      </c>
      <c r="AF20" s="3">
        <f t="shared" si="13"/>
        <v>6798.154121605396</v>
      </c>
      <c r="AG20" s="3">
        <f>C20+D20+E20+F20+G20+H20+I20+J20+K20+L20+M20+N20+O20+P20+Q20+S20+T20+U20+V20+W20+X20+Y20+Z20+AA20+AB20+AC20+AD20+AE20+AF20</f>
        <v>-20038.801798850134</v>
      </c>
    </row>
    <row r="21" spans="1:33" ht="63.75">
      <c r="A21" s="1"/>
      <c r="B21" s="2" t="s">
        <v>12</v>
      </c>
      <c r="C21" s="1">
        <f>C19*C17</f>
        <v>49127.9</v>
      </c>
      <c r="D21" s="1">
        <f>D19*D17</f>
        <v>22043</v>
      </c>
      <c r="E21" s="1">
        <f>E19*E17</f>
        <v>22033.71900826446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3">
        <f>C21+D21+E21+F21+G21+H21+I21+J21+K21+L21+M21+N21+O21+P21+Q21+S21+T21+U21+V21+W21+X21+Y21+Z21+AA21+AB21+AC21+AD21+AE21+AF21</f>
        <v>93204.61900826445</v>
      </c>
    </row>
    <row r="22" spans="1:33" ht="89.25">
      <c r="A22" s="1"/>
      <c r="B22" s="2" t="s">
        <v>13</v>
      </c>
      <c r="C22" s="3">
        <f aca="true" t="shared" si="14" ref="C22:AF22">C20*C17</f>
        <v>-48538.06</v>
      </c>
      <c r="D22" s="3">
        <f t="shared" si="14"/>
        <v>-21119.06036363636</v>
      </c>
      <c r="E22" s="3">
        <f t="shared" si="14"/>
        <v>-21158.539702479335</v>
      </c>
      <c r="F22" s="3">
        <f t="shared" si="14"/>
        <v>830.8517325319311</v>
      </c>
      <c r="G22" s="3">
        <f t="shared" si="14"/>
        <v>790.5539386653916</v>
      </c>
      <c r="H22" s="3">
        <f t="shared" si="14"/>
        <v>753.9195806049015</v>
      </c>
      <c r="I22" s="3">
        <f t="shared" si="14"/>
        <v>720.6156187317287</v>
      </c>
      <c r="J22" s="3">
        <f t="shared" si="14"/>
        <v>690.339289756117</v>
      </c>
      <c r="K22" s="3">
        <f t="shared" si="14"/>
        <v>662.8153543237428</v>
      </c>
      <c r="L22" s="3">
        <f t="shared" si="14"/>
        <v>637.793594839766</v>
      </c>
      <c r="M22" s="3">
        <f t="shared" si="14"/>
        <v>638.1791381291954</v>
      </c>
      <c r="N22" s="3">
        <f t="shared" si="14"/>
        <v>615.3970346629048</v>
      </c>
      <c r="O22" s="3">
        <f t="shared" si="14"/>
        <v>594.6860315117317</v>
      </c>
      <c r="P22" s="3">
        <f t="shared" si="14"/>
        <v>575.8578468288472</v>
      </c>
      <c r="Q22" s="3">
        <f t="shared" si="14"/>
        <v>558.7413152989521</v>
      </c>
      <c r="R22" s="3">
        <f t="shared" si="14"/>
        <v>543.1808320899563</v>
      </c>
      <c r="S22" s="3">
        <f t="shared" si="14"/>
        <v>529.0349382635965</v>
      </c>
      <c r="T22" s="3">
        <f t="shared" si="14"/>
        <v>516.175034785088</v>
      </c>
      <c r="U22" s="3">
        <f t="shared" si="14"/>
        <v>504.4842134409891</v>
      </c>
      <c r="V22" s="3">
        <f t="shared" si="14"/>
        <v>493.8561940372625</v>
      </c>
      <c r="W22" s="3">
        <f t="shared" si="14"/>
        <v>484.1943582156934</v>
      </c>
      <c r="X22" s="3">
        <f t="shared" si="14"/>
        <v>475.4108711051759</v>
      </c>
      <c r="Y22" s="3">
        <f t="shared" si="14"/>
        <v>467.4258828228871</v>
      </c>
      <c r="Z22" s="3">
        <f t="shared" si="14"/>
        <v>460.1668025662608</v>
      </c>
      <c r="AA22" s="3">
        <f t="shared" si="14"/>
        <v>453.56763869660097</v>
      </c>
      <c r="AB22" s="3">
        <f t="shared" si="14"/>
        <v>447.5683988150916</v>
      </c>
      <c r="AC22" s="3">
        <f t="shared" si="14"/>
        <v>442.11454437735625</v>
      </c>
      <c r="AD22" s="3">
        <f t="shared" si="14"/>
        <v>437.1564948885055</v>
      </c>
      <c r="AE22" s="3">
        <f t="shared" si="14"/>
        <v>432.64917717136865</v>
      </c>
      <c r="AF22" s="3">
        <f t="shared" si="14"/>
        <v>428.5516156103351</v>
      </c>
      <c r="AG22" s="3">
        <f>C22+D22+E22+F22+G22+H22+I22+J22+K22+L22+M22+N22+O22+P22+Q22+R22+S22+T22+U22+V22+W22+X22+Y22+Z22+AA22+AB22+AC22+AD22+AE22+AF22</f>
        <v>-75630.3725933443</v>
      </c>
    </row>
    <row r="23" spans="1:33" ht="51">
      <c r="A23" s="1"/>
      <c r="B23" s="2" t="s">
        <v>27</v>
      </c>
      <c r="C23" s="1">
        <v>-48538</v>
      </c>
      <c r="D23" s="3">
        <f aca="true" t="shared" si="15" ref="D23:AF23">C23+D22</f>
        <v>-69657.06036363635</v>
      </c>
      <c r="E23" s="3">
        <f t="shared" si="15"/>
        <v>-90815.60006611569</v>
      </c>
      <c r="F23" s="3">
        <f t="shared" si="15"/>
        <v>-89984.74833358376</v>
      </c>
      <c r="G23" s="3">
        <f t="shared" si="15"/>
        <v>-89194.19439491836</v>
      </c>
      <c r="H23" s="3">
        <f t="shared" si="15"/>
        <v>-88440.27481431347</v>
      </c>
      <c r="I23" s="3">
        <f t="shared" si="15"/>
        <v>-87719.65919558174</v>
      </c>
      <c r="J23" s="3">
        <f t="shared" si="15"/>
        <v>-87029.31990582563</v>
      </c>
      <c r="K23" s="3">
        <f t="shared" si="15"/>
        <v>-86366.50455150189</v>
      </c>
      <c r="L23" s="3">
        <f t="shared" si="15"/>
        <v>-85728.71095666212</v>
      </c>
      <c r="M23" s="3">
        <f t="shared" si="15"/>
        <v>-85090.53181853292</v>
      </c>
      <c r="N23" s="3">
        <f t="shared" si="15"/>
        <v>-84475.13478387002</v>
      </c>
      <c r="O23" s="3">
        <f t="shared" si="15"/>
        <v>-83880.44875235828</v>
      </c>
      <c r="P23" s="3">
        <f t="shared" si="15"/>
        <v>-83304.59090552943</v>
      </c>
      <c r="Q23" s="3">
        <f t="shared" si="15"/>
        <v>-82745.84959023049</v>
      </c>
      <c r="R23" s="3">
        <f t="shared" si="15"/>
        <v>-82202.66875814053</v>
      </c>
      <c r="S23" s="3">
        <f t="shared" si="15"/>
        <v>-81673.63381987694</v>
      </c>
      <c r="T23" s="3">
        <f t="shared" si="15"/>
        <v>-81157.45878509185</v>
      </c>
      <c r="U23" s="3">
        <f t="shared" si="15"/>
        <v>-80652.97457165086</v>
      </c>
      <c r="V23" s="3">
        <f t="shared" si="15"/>
        <v>-80159.1183776136</v>
      </c>
      <c r="W23" s="3">
        <f t="shared" si="15"/>
        <v>-79674.9240193979</v>
      </c>
      <c r="X23" s="3">
        <f t="shared" si="15"/>
        <v>-79199.51314829272</v>
      </c>
      <c r="Y23" s="3">
        <f t="shared" si="15"/>
        <v>-78732.08726546983</v>
      </c>
      <c r="Z23" s="3">
        <f t="shared" si="15"/>
        <v>-78271.92046290357</v>
      </c>
      <c r="AA23" s="3">
        <f t="shared" si="15"/>
        <v>-77818.35282420696</v>
      </c>
      <c r="AB23" s="3">
        <f t="shared" si="15"/>
        <v>-77370.78442539187</v>
      </c>
      <c r="AC23" s="3">
        <f t="shared" si="15"/>
        <v>-76928.66988101452</v>
      </c>
      <c r="AD23" s="3">
        <f t="shared" si="15"/>
        <v>-76491.51338612601</v>
      </c>
      <c r="AE23" s="3">
        <f t="shared" si="15"/>
        <v>-76058.86420895465</v>
      </c>
      <c r="AF23" s="3">
        <f t="shared" si="15"/>
        <v>-75630.31259334431</v>
      </c>
      <c r="AG23" s="1"/>
    </row>
    <row r="24" spans="1:3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8.25">
      <c r="A25" s="1"/>
      <c r="B25" s="2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 t="s">
        <v>15</v>
      </c>
    </row>
    <row r="27" spans="2:31" ht="25.5">
      <c r="B27" s="9" t="s">
        <v>28</v>
      </c>
      <c r="AE27" t="s">
        <v>29</v>
      </c>
    </row>
  </sheetData>
  <printOptions/>
  <pageMargins left="0.75" right="0.75" top="1" bottom="1" header="0.5" footer="0.5"/>
  <pageSetup horizontalDpi="600" verticalDpi="600" orientation="landscape" paperSize="9" scale="42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23"/>
  <sheetViews>
    <sheetView workbookViewId="0" topLeftCell="A1">
      <selection activeCell="B4" sqref="B4"/>
    </sheetView>
  </sheetViews>
  <sheetFormatPr defaultColWidth="9.00390625" defaultRowHeight="12.75"/>
  <cols>
    <col min="2" max="2" width="49.625" style="0" customWidth="1"/>
    <col min="3" max="3" width="13.25390625" style="0" customWidth="1"/>
  </cols>
  <sheetData>
    <row r="2" ht="12.75">
      <c r="B2" t="s">
        <v>18</v>
      </c>
    </row>
    <row r="4" spans="1:4" ht="51">
      <c r="A4" s="1"/>
      <c r="B4" s="6" t="s">
        <v>19</v>
      </c>
      <c r="C4" s="5" t="s">
        <v>20</v>
      </c>
      <c r="D4" s="1">
        <v>100.36</v>
      </c>
    </row>
    <row r="5" spans="1:4" ht="12.75">
      <c r="A5" s="1"/>
      <c r="B5" s="1" t="s">
        <v>21</v>
      </c>
      <c r="C5" s="7" t="s">
        <v>23</v>
      </c>
      <c r="D5" s="1">
        <v>-75630</v>
      </c>
    </row>
    <row r="6" spans="1:4" ht="12.75">
      <c r="A6" s="1"/>
      <c r="B6" s="1" t="s">
        <v>22</v>
      </c>
      <c r="C6" s="7"/>
      <c r="D6" s="1" t="s">
        <v>24</v>
      </c>
    </row>
    <row r="7" spans="1:4" ht="25.5">
      <c r="A7" s="1"/>
      <c r="B7" s="6" t="s">
        <v>25</v>
      </c>
      <c r="C7" s="7" t="s">
        <v>23</v>
      </c>
      <c r="D7" s="1">
        <v>25354</v>
      </c>
    </row>
    <row r="8" spans="1:4" ht="25.5">
      <c r="A8" s="1"/>
      <c r="B8" s="6" t="s">
        <v>30</v>
      </c>
      <c r="C8" s="1"/>
      <c r="D8" s="1">
        <v>1.25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</sheetData>
  <printOptions/>
  <pageMargins left="0.75" right="0.75" top="1" bottom="1" header="0.5" footer="0.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econom2</dc:creator>
  <cp:keywords/>
  <dc:description/>
  <cp:lastModifiedBy>econom2</cp:lastModifiedBy>
  <cp:lastPrinted>2010-03-18T06:26:48Z</cp:lastPrinted>
  <dcterms:created xsi:type="dcterms:W3CDTF">2010-03-17T11:11:31Z</dcterms:created>
  <dcterms:modified xsi:type="dcterms:W3CDTF">2010-03-22T09:03:07Z</dcterms:modified>
  <cp:category/>
  <cp:version/>
  <cp:contentType/>
  <cp:contentStatus/>
</cp:coreProperties>
</file>